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445" activeTab="0"/>
  </bookViews>
  <sheets>
    <sheet name="102Q2資產負債表 -查核 " sheetId="1" r:id="rId1"/>
    <sheet name="102Q2損益表-查核" sheetId="2" r:id="rId2"/>
  </sheets>
  <definedNames>
    <definedName name="ActDesc" localSheetId="0">'102Q2資產負債表 -查核 '!$A$8</definedName>
    <definedName name="ActDesc_1" localSheetId="1">'102Q2損益表-查核'!$A$36</definedName>
    <definedName name="ActDesc_P2" localSheetId="0">'102Q2資產負債表 -查核 '!$S$8</definedName>
    <definedName name="AS2DocOpenMode" hidden="1">"AS2DocumentEdit"</definedName>
    <definedName name="Col01" localSheetId="0">'102Q2資產負債表 -查核 '!$K$8</definedName>
    <definedName name="Col01_1" localSheetId="1">'102Q2損益表-查核'!$C$36</definedName>
    <definedName name="Col01_P2" localSheetId="0">'102Q2資產負債表 -查核 '!$AC$8</definedName>
    <definedName name="Col02" localSheetId="0">'102Q2資產負債表 -查核 '!$M$8</definedName>
    <definedName name="Col02_1" localSheetId="1">'102Q2損益表-查核'!$E$36</definedName>
    <definedName name="Col02_P2" localSheetId="0">'102Q2資產負債表 -查核 '!$AE$8</definedName>
    <definedName name="Col03" localSheetId="0">'102Q2資產負債表 -查核 '!$O$8</definedName>
    <definedName name="Col03_1" localSheetId="1">'102Q2損益表-查核'!$G$36</definedName>
    <definedName name="Col03_P2" localSheetId="0">'102Q2資產負債表 -查核 '!$AG$8</definedName>
    <definedName name="Col04" localSheetId="0">'102Q2資產負債表 -查核 '!$Q$8</definedName>
    <definedName name="Col04_1" localSheetId="1">'102Q2損益表-查核'!$I$36</definedName>
    <definedName name="Col04_P2" localSheetId="0">'102Q2資產負債表 -查核 '!$AI$8</definedName>
    <definedName name="DataEnd" localSheetId="0">'102Q2資產負債表 -查核 '!#REF!</definedName>
    <definedName name="DataEnd_1" localSheetId="1">'102Q2損益表-查核'!#REF!</definedName>
    <definedName name="EndDayC_4" localSheetId="0">'102Q2資產負債表 -查核 '!$AG$6</definedName>
    <definedName name="FiscalPeriod1C" localSheetId="1">'102Q2損益表-查核'!$G$6</definedName>
    <definedName name="FiscalPeriodC" localSheetId="1">'102Q2損益表-查核'!$C$6</definedName>
    <definedName name="InsEnd" localSheetId="0">'102Q2資產負債表 -查核 '!#REF!</definedName>
  </definedNames>
  <calcPr fullCalcOnLoad="1"/>
</workbook>
</file>

<file path=xl/sharedStrings.xml><?xml version="1.0" encoding="utf-8"?>
<sst xmlns="http://schemas.openxmlformats.org/spreadsheetml/2006/main" count="139" uniqueCount="86">
  <si>
    <t>新光證券投資信託股份有限公司</t>
  </si>
  <si>
    <t>單位：新台幣元</t>
  </si>
  <si>
    <t>資產</t>
  </si>
  <si>
    <t>金額</t>
  </si>
  <si>
    <t>％</t>
  </si>
  <si>
    <t>流動資產</t>
  </si>
  <si>
    <t>流動負債</t>
  </si>
  <si>
    <t>-</t>
  </si>
  <si>
    <t>流動負債合計</t>
  </si>
  <si>
    <t>流動資產合計</t>
  </si>
  <si>
    <t>　　負債合計</t>
  </si>
  <si>
    <t>運輸設備</t>
  </si>
  <si>
    <t>生財器具</t>
  </si>
  <si>
    <t>租賃改良</t>
  </si>
  <si>
    <t>股　　本</t>
  </si>
  <si>
    <t>資本公積</t>
  </si>
  <si>
    <t>股票發行溢價</t>
  </si>
  <si>
    <t>保留盈餘</t>
  </si>
  <si>
    <t>法定盈餘公積</t>
  </si>
  <si>
    <t>未分配盈餘</t>
  </si>
  <si>
    <t>金融商品未實現損益</t>
  </si>
  <si>
    <t>其他資產合計</t>
  </si>
  <si>
    <t>資　　產　　總　　計</t>
  </si>
  <si>
    <r>
      <t>資</t>
    </r>
    <r>
      <rPr>
        <sz val="11"/>
        <rFont val="Book Antiqua"/>
        <family val="1"/>
      </rPr>
      <t xml:space="preserve"> </t>
    </r>
    <r>
      <rPr>
        <sz val="11"/>
        <rFont val="標楷體"/>
        <family val="4"/>
      </rPr>
      <t>產</t>
    </r>
    <r>
      <rPr>
        <sz val="11"/>
        <rFont val="Book Antiqua"/>
        <family val="1"/>
      </rPr>
      <t xml:space="preserve"> </t>
    </r>
    <r>
      <rPr>
        <sz val="11"/>
        <rFont val="標楷體"/>
        <family val="4"/>
      </rPr>
      <t>負</t>
    </r>
    <r>
      <rPr>
        <sz val="11"/>
        <rFont val="Book Antiqua"/>
        <family val="1"/>
      </rPr>
      <t xml:space="preserve"> </t>
    </r>
    <r>
      <rPr>
        <sz val="11"/>
        <rFont val="標楷體"/>
        <family val="4"/>
      </rPr>
      <t>債</t>
    </r>
    <r>
      <rPr>
        <sz val="11"/>
        <rFont val="Book Antiqua"/>
        <family val="1"/>
      </rPr>
      <t xml:space="preserve"> </t>
    </r>
    <r>
      <rPr>
        <sz val="11"/>
        <rFont val="標楷體"/>
        <family val="4"/>
      </rPr>
      <t>表</t>
    </r>
  </si>
  <si>
    <t>現金及約當現金</t>
  </si>
  <si>
    <t>備供出售金融資產－流動</t>
  </si>
  <si>
    <t>應收帳款</t>
  </si>
  <si>
    <t>其他應付款</t>
  </si>
  <si>
    <t>其他流動負債</t>
  </si>
  <si>
    <t>其他流動資產</t>
  </si>
  <si>
    <t>應計退休金負債</t>
  </si>
  <si>
    <t>特別盈餘公積</t>
  </si>
  <si>
    <t>營業收入</t>
  </si>
  <si>
    <t>營業收入合計</t>
  </si>
  <si>
    <t>營業利益</t>
  </si>
  <si>
    <t>營業外收入及利益合計</t>
  </si>
  <si>
    <t>稅前淨利</t>
  </si>
  <si>
    <t>稅前</t>
  </si>
  <si>
    <t>稅後</t>
  </si>
  <si>
    <t>管理費收入</t>
  </si>
  <si>
    <t>銷售費收入</t>
  </si>
  <si>
    <t>顧問費收入</t>
  </si>
  <si>
    <t>營業費用</t>
  </si>
  <si>
    <t>所得稅費用</t>
  </si>
  <si>
    <t>基本每股盈餘</t>
  </si>
  <si>
    <t>其他收入</t>
  </si>
  <si>
    <t>其他利益及損失</t>
  </si>
  <si>
    <t>營業外收入及支出</t>
  </si>
  <si>
    <t>本期淨利</t>
  </si>
  <si>
    <t>其他綜合損益</t>
  </si>
  <si>
    <t>備供出售金融資產未實現損益</t>
  </si>
  <si>
    <t>本期綜合損益</t>
  </si>
  <si>
    <t>-</t>
  </si>
  <si>
    <t>一○二年第一季</t>
  </si>
  <si>
    <t>一○一年第一季</t>
  </si>
  <si>
    <t>非流動資產</t>
  </si>
  <si>
    <t xml:space="preserve"> 不動產、廠房及設備</t>
  </si>
  <si>
    <t xml:space="preserve">  成本</t>
  </si>
  <si>
    <t xml:space="preserve"> 其他資產</t>
  </si>
  <si>
    <t xml:space="preserve"> 無形資產－電腦軟體</t>
  </si>
  <si>
    <t>其他應收款</t>
  </si>
  <si>
    <t>其他金融資產</t>
  </si>
  <si>
    <t xml:space="preserve"> 存出保證金</t>
  </si>
  <si>
    <t xml:space="preserve"> 遞延所得稅資產－非流動</t>
  </si>
  <si>
    <t>非流動資產合計</t>
  </si>
  <si>
    <t>非流動負債</t>
  </si>
  <si>
    <t>權益</t>
  </si>
  <si>
    <t>權益合計</t>
  </si>
  <si>
    <t>負債及權益總計</t>
  </si>
  <si>
    <t>當期所得稅負債</t>
  </si>
  <si>
    <t>102年4月1日至6月30日</t>
  </si>
  <si>
    <t>101年4月1日至6月30日</t>
  </si>
  <si>
    <t>102年6月30日</t>
  </si>
  <si>
    <t>101年12月31日</t>
  </si>
  <si>
    <t>101年6月30日</t>
  </si>
  <si>
    <t>101年1月1日</t>
  </si>
  <si>
    <t>民國102年6月30日暨101年12月31日、6月30日及1月1日</t>
  </si>
  <si>
    <t>民國102年及101年4月1日至6月30日以及民國102年及101年1月1日至6月30日</t>
  </si>
  <si>
    <t>102年1月1日至6月30日</t>
  </si>
  <si>
    <t>101年1月1日至6月30日</t>
  </si>
  <si>
    <t>102年1月1日至3月31日</t>
  </si>
  <si>
    <t>101年1月1日至3月31日</t>
  </si>
  <si>
    <t>負債及權益</t>
  </si>
  <si>
    <t xml:space="preserve">  減：累計折舊</t>
  </si>
  <si>
    <t>不動產、廠房及設備合計</t>
  </si>
  <si>
    <t>綜   合   損　益　表</t>
  </si>
</sst>
</file>

<file path=xl/styles.xml><?xml version="1.0" encoding="utf-8"?>
<styleSheet xmlns="http://schemas.openxmlformats.org/spreadsheetml/2006/main">
  <numFmts count="4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#,##0_);\(#,##0\)"/>
    <numFmt numFmtId="181" formatCode="_-* #,##0.0_-;\-* #,##0.0_-;_-* &quot;-&quot;??_-;_-@_-"/>
    <numFmt numFmtId="182" formatCode="_-* #,##0_-;\-* #,##0_-;_-* &quot;-&quot;??_-;_-@_-"/>
    <numFmt numFmtId="183" formatCode="0.0"/>
    <numFmt numFmtId="184" formatCode="#,##0.00_ "/>
    <numFmt numFmtId="185" formatCode="#,##0.00_);\(#,##0.00\)"/>
    <numFmt numFmtId="186" formatCode="#,##0.0_);\(#,##0.0\)"/>
    <numFmt numFmtId="187" formatCode="#,##0_);\(#,##0\)_);\-"/>
    <numFmt numFmtId="188" formatCode="#,##0.00%_);\(#,##0.00%\)_);\-"/>
    <numFmt numFmtId="189" formatCode="[$€-2]\ #,##0.00_);[Red]\([$€-2]\ #,##0.00\)"/>
    <numFmt numFmtId="190" formatCode="_-* #,##0_-;[Red]\(#,##0\);_-* &quot;-    &quot;_-"/>
    <numFmt numFmtId="191" formatCode="_-* #,##0.0_-;[Red]\(#,##0.0\);_-* &quot;-    &quot;_-"/>
    <numFmt numFmtId="192" formatCode="_-* #,##0.00_-;[Red]\(#,##0.00\);_-* &quot;-    &quot;_-"/>
    <numFmt numFmtId="193" formatCode="_-* #,##0.000_-;[Red]\(#,##0.000\);_-* &quot;-    &quot;_-"/>
    <numFmt numFmtId="194" formatCode="_-* #,##0.0000_-;[Red]\(#,##0.0000\);_-* &quot;-    &quot;_-"/>
    <numFmt numFmtId="195" formatCode="_-* #,##0.00000_-;[Red]\(#,##0.00000\);_-* &quot;-    &quot;_-"/>
    <numFmt numFmtId="196" formatCode="#,##0_ ;[Red]\-#,##0\ "/>
    <numFmt numFmtId="197" formatCode="#,##0_);[Red]\(#,##0\)"/>
    <numFmt numFmtId="198" formatCode="&quot;$&quot;#,##0_);\(&quot;$&quot;#,##0\)"/>
    <numFmt numFmtId="199" formatCode="&quot;$&quot;#,##0_);[Red]\(&quot;$&quot;#,##0\)"/>
    <numFmt numFmtId="200" formatCode="&quot;$&quot;#,##0.00_);[Red]\(&quot;$&quot;#,##0.00\)"/>
    <numFmt numFmtId="201" formatCode="#,##0.00_);[Red]\(#,##0.00\)"/>
    <numFmt numFmtId="202" formatCode="#,##0.0_);[Red]\(#,##0.0\)"/>
    <numFmt numFmtId="203" formatCode="&quot;$&quot;#,##0.00_);\(&quot;$&quot;#,##0.00\)"/>
  </numFmts>
  <fonts count="29">
    <font>
      <sz val="10"/>
      <color indexed="8"/>
      <name val="MS Sans Serif"/>
      <family val="2"/>
    </font>
    <font>
      <b/>
      <sz val="18"/>
      <color indexed="8"/>
      <name val="細明體"/>
      <family val="3"/>
    </font>
    <font>
      <b/>
      <sz val="12"/>
      <color indexed="8"/>
      <name val="細明體"/>
      <family val="3"/>
    </font>
    <font>
      <sz val="9"/>
      <color indexed="8"/>
      <name val="細明體"/>
      <family val="3"/>
    </font>
    <font>
      <sz val="12"/>
      <name val="新細明體"/>
      <family val="1"/>
    </font>
    <font>
      <sz val="9"/>
      <color indexed="8"/>
      <name val="新細明體"/>
      <family val="1"/>
    </font>
    <font>
      <sz val="9"/>
      <name val="新細明體"/>
      <family val="1"/>
    </font>
    <font>
      <sz val="11"/>
      <name val="標楷體"/>
      <family val="4"/>
    </font>
    <font>
      <sz val="11"/>
      <name val="Book Antiqua"/>
      <family val="1"/>
    </font>
    <font>
      <sz val="11.5"/>
      <name val="標楷體"/>
      <family val="4"/>
    </font>
    <font>
      <sz val="11.5"/>
      <name val="Book Antiqua"/>
      <family val="1"/>
    </font>
    <font>
      <sz val="9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4" fillId="0" borderId="0">
      <alignment vertical="center"/>
      <protection/>
    </xf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Protection="0">
      <alignment horizontal="center" vertical="center"/>
    </xf>
    <xf numFmtId="0" fontId="14" fillId="16" borderId="0" applyNumberFormat="0" applyBorder="0" applyAlignment="0" applyProtection="0"/>
    <xf numFmtId="0" fontId="15" fillId="0" borderId="1" applyNumberFormat="0" applyFill="0" applyAlignment="0" applyProtection="0"/>
    <xf numFmtId="0" fontId="16" fillId="4" borderId="0" applyNumberFormat="0" applyBorder="0" applyAlignment="0" applyProtection="0"/>
    <xf numFmtId="0" fontId="5" fillId="0" borderId="0" applyNumberFormat="0" applyFill="0" applyBorder="0" applyProtection="0">
      <alignment horizontal="left" vertical="center"/>
    </xf>
    <xf numFmtId="0" fontId="17" fillId="17" borderId="2" applyNumberFormat="0" applyAlignment="0" applyProtection="0"/>
    <xf numFmtId="0" fontId="2" fillId="0" borderId="0" applyNumberFormat="0" applyFill="0" applyBorder="0" applyProtection="0">
      <alignment horizontal="center" vertical="center"/>
    </xf>
    <xf numFmtId="0" fontId="3" fillId="0" borderId="0" applyNumberFormat="0" applyFill="0" applyBorder="0" applyProtection="0">
      <alignment horizontal="left" vertical="center"/>
    </xf>
    <xf numFmtId="0" fontId="18" fillId="0" borderId="3" applyNumberFormat="0" applyFill="0" applyAlignment="0" applyProtection="0"/>
    <xf numFmtId="0" fontId="0" fillId="18" borderId="4" applyNumberFormat="0" applyFont="0" applyAlignment="0" applyProtection="0"/>
    <xf numFmtId="0" fontId="19" fillId="0" borderId="0" applyNumberFormat="0" applyFill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2" applyNumberFormat="0" applyAlignment="0" applyProtection="0"/>
    <xf numFmtId="0" fontId="25" fillId="17" borderId="8" applyNumberFormat="0" applyAlignment="0" applyProtection="0"/>
    <xf numFmtId="0" fontId="26" fillId="23" borderId="9" applyNumberFormat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3" fontId="10" fillId="0" borderId="0" xfId="33" applyNumberFormat="1" applyFont="1" applyFill="1" applyAlignment="1">
      <alignment wrapText="1"/>
      <protection/>
    </xf>
    <xf numFmtId="0" fontId="4" fillId="0" borderId="0" xfId="33" applyFont="1" applyFill="1">
      <alignment vertical="center"/>
      <protection/>
    </xf>
    <xf numFmtId="0" fontId="8" fillId="0" borderId="0" xfId="33" applyFont="1" applyFill="1" applyAlignment="1">
      <alignment horizontal="justify" vertical="top" wrapText="1"/>
      <protection/>
    </xf>
    <xf numFmtId="0" fontId="8" fillId="0" borderId="0" xfId="33" applyFont="1" applyFill="1" applyAlignment="1">
      <alignment horizontal="center" vertical="top" wrapText="1"/>
      <protection/>
    </xf>
    <xf numFmtId="0" fontId="7" fillId="0" borderId="10" xfId="33" applyFont="1" applyFill="1" applyBorder="1" applyAlignment="1">
      <alignment horizontal="justify" vertical="top" wrapText="1"/>
      <protection/>
    </xf>
    <xf numFmtId="0" fontId="7" fillId="0" borderId="10" xfId="33" applyFont="1" applyFill="1" applyBorder="1" applyAlignment="1">
      <alignment horizontal="center" vertical="top" wrapText="1"/>
      <protection/>
    </xf>
    <xf numFmtId="0" fontId="8" fillId="0" borderId="11" xfId="33" applyFont="1" applyFill="1" applyBorder="1" applyAlignment="1">
      <alignment horizontal="justify" vertical="top" wrapText="1"/>
      <protection/>
    </xf>
    <xf numFmtId="0" fontId="7" fillId="0" borderId="12" xfId="33" applyFont="1" applyFill="1" applyBorder="1" applyAlignment="1">
      <alignment horizontal="center" vertical="top" wrapText="1"/>
      <protection/>
    </xf>
    <xf numFmtId="0" fontId="7" fillId="0" borderId="0" xfId="33" applyFont="1" applyFill="1" applyAlignment="1">
      <alignment horizontal="left" vertical="top" wrapText="1" indent="1"/>
      <protection/>
    </xf>
    <xf numFmtId="0" fontId="8" fillId="0" borderId="0" xfId="33" applyFont="1" applyFill="1" applyAlignment="1">
      <alignment vertical="top" wrapText="1"/>
      <protection/>
    </xf>
    <xf numFmtId="0" fontId="8" fillId="0" borderId="0" xfId="33" applyFont="1" applyFill="1" applyAlignment="1">
      <alignment wrapText="1"/>
      <protection/>
    </xf>
    <xf numFmtId="0" fontId="7" fillId="0" borderId="0" xfId="33" applyFont="1" applyFill="1" applyAlignment="1">
      <alignment horizontal="left" vertical="top" wrapText="1" indent="2"/>
      <protection/>
    </xf>
    <xf numFmtId="6" fontId="8" fillId="0" borderId="0" xfId="33" applyNumberFormat="1" applyFont="1" applyFill="1" applyAlignment="1">
      <alignment wrapText="1"/>
      <protection/>
    </xf>
    <xf numFmtId="3" fontId="8" fillId="0" borderId="0" xfId="33" applyNumberFormat="1" applyFont="1" applyFill="1" applyAlignment="1">
      <alignment wrapText="1"/>
      <protection/>
    </xf>
    <xf numFmtId="3" fontId="8" fillId="0" borderId="13" xfId="33" applyNumberFormat="1" applyFont="1" applyFill="1" applyBorder="1" applyAlignment="1">
      <alignment wrapText="1"/>
      <protection/>
    </xf>
    <xf numFmtId="0" fontId="8" fillId="0" borderId="13" xfId="33" applyFont="1" applyFill="1" applyBorder="1" applyAlignment="1">
      <alignment horizontal="center" wrapText="1"/>
      <protection/>
    </xf>
    <xf numFmtId="0" fontId="8" fillId="0" borderId="0" xfId="33" applyFont="1" applyFill="1" applyBorder="1" applyAlignment="1">
      <alignment wrapText="1"/>
      <protection/>
    </xf>
    <xf numFmtId="0" fontId="8" fillId="0" borderId="13" xfId="33" applyFont="1" applyFill="1" applyBorder="1" applyAlignment="1">
      <alignment wrapText="1"/>
      <protection/>
    </xf>
    <xf numFmtId="0" fontId="7" fillId="0" borderId="0" xfId="33" applyFont="1" applyFill="1" applyAlignment="1">
      <alignment horizontal="left" vertical="top" wrapText="1" indent="4"/>
      <protection/>
    </xf>
    <xf numFmtId="3" fontId="8" fillId="0" borderId="14" xfId="33" applyNumberFormat="1" applyFont="1" applyFill="1" applyBorder="1" applyAlignment="1">
      <alignment wrapText="1"/>
      <protection/>
    </xf>
    <xf numFmtId="0" fontId="8" fillId="0" borderId="14" xfId="33" applyFont="1" applyFill="1" applyBorder="1" applyAlignment="1">
      <alignment wrapText="1"/>
      <protection/>
    </xf>
    <xf numFmtId="0" fontId="8" fillId="0" borderId="0" xfId="33" applyFont="1" applyFill="1" applyAlignment="1">
      <alignment horizontal="left" vertical="top" wrapText="1" indent="1"/>
      <protection/>
    </xf>
    <xf numFmtId="3" fontId="8" fillId="0" borderId="0" xfId="33" applyNumberFormat="1" applyFont="1" applyFill="1" applyBorder="1" applyAlignment="1">
      <alignment wrapText="1"/>
      <protection/>
    </xf>
    <xf numFmtId="180" fontId="8" fillId="0" borderId="13" xfId="33" applyNumberFormat="1" applyFont="1" applyFill="1" applyBorder="1" applyAlignment="1">
      <alignment wrapText="1"/>
      <protection/>
    </xf>
    <xf numFmtId="180" fontId="8" fillId="0" borderId="0" xfId="33" applyNumberFormat="1" applyFont="1" applyFill="1" applyAlignment="1">
      <alignment wrapText="1"/>
      <protection/>
    </xf>
    <xf numFmtId="180" fontId="8" fillId="0" borderId="0" xfId="33" applyNumberFormat="1" applyFont="1" applyFill="1" applyBorder="1" applyAlignment="1">
      <alignment wrapText="1"/>
      <protection/>
    </xf>
    <xf numFmtId="0" fontId="8" fillId="0" borderId="0" xfId="33" applyFont="1" applyFill="1" applyBorder="1" applyAlignment="1">
      <alignment vertical="top" wrapText="1"/>
      <protection/>
    </xf>
    <xf numFmtId="6" fontId="8" fillId="0" borderId="15" xfId="33" applyNumberFormat="1" applyFont="1" applyFill="1" applyBorder="1" applyAlignment="1">
      <alignment wrapText="1"/>
      <protection/>
    </xf>
    <xf numFmtId="0" fontId="8" fillId="0" borderId="15" xfId="33" applyFont="1" applyFill="1" applyBorder="1" applyAlignment="1">
      <alignment wrapText="1"/>
      <protection/>
    </xf>
    <xf numFmtId="0" fontId="10" fillId="0" borderId="0" xfId="33" applyFont="1" applyFill="1" applyAlignment="1">
      <alignment horizontal="justify" vertical="center"/>
      <protection/>
    </xf>
    <xf numFmtId="0" fontId="10" fillId="0" borderId="0" xfId="33" applyFont="1" applyFill="1" applyAlignment="1">
      <alignment horizontal="justify" vertical="top" wrapText="1"/>
      <protection/>
    </xf>
    <xf numFmtId="0" fontId="9" fillId="0" borderId="10" xfId="33" applyFont="1" applyFill="1" applyBorder="1" applyAlignment="1">
      <alignment horizontal="center" vertical="top" wrapText="1"/>
      <protection/>
    </xf>
    <xf numFmtId="0" fontId="10" fillId="0" borderId="11" xfId="33" applyFont="1" applyFill="1" applyBorder="1" applyAlignment="1">
      <alignment horizontal="center" vertical="top" wrapText="1"/>
      <protection/>
    </xf>
    <xf numFmtId="0" fontId="9" fillId="0" borderId="12" xfId="33" applyFont="1" applyFill="1" applyBorder="1" applyAlignment="1">
      <alignment horizontal="center" vertical="top" wrapText="1"/>
      <protection/>
    </xf>
    <xf numFmtId="0" fontId="10" fillId="0" borderId="0" xfId="33" applyFont="1" applyFill="1" applyAlignment="1">
      <alignment horizontal="center" vertical="top" wrapText="1"/>
      <protection/>
    </xf>
    <xf numFmtId="0" fontId="9" fillId="0" borderId="0" xfId="33" applyFont="1" applyFill="1" applyAlignment="1">
      <alignment horizontal="justify" vertical="top" wrapText="1"/>
      <protection/>
    </xf>
    <xf numFmtId="0" fontId="10" fillId="0" borderId="0" xfId="33" applyFont="1" applyFill="1" applyAlignment="1">
      <alignment wrapText="1"/>
      <protection/>
    </xf>
    <xf numFmtId="0" fontId="10" fillId="0" borderId="0" xfId="33" applyFont="1" applyFill="1" applyAlignment="1">
      <alignment horizontal="justify" wrapText="1"/>
      <protection/>
    </xf>
    <xf numFmtId="6" fontId="10" fillId="0" borderId="0" xfId="33" applyNumberFormat="1" applyFont="1" applyFill="1" applyAlignment="1">
      <alignment wrapText="1"/>
      <protection/>
    </xf>
    <xf numFmtId="3" fontId="10" fillId="0" borderId="13" xfId="33" applyNumberFormat="1" applyFont="1" applyFill="1" applyBorder="1" applyAlignment="1">
      <alignment wrapText="1"/>
      <protection/>
    </xf>
    <xf numFmtId="0" fontId="10" fillId="0" borderId="13" xfId="33" applyFont="1" applyFill="1" applyBorder="1" applyAlignment="1">
      <alignment wrapText="1"/>
      <protection/>
    </xf>
    <xf numFmtId="180" fontId="10" fillId="0" borderId="0" xfId="33" applyNumberFormat="1" applyFont="1" applyFill="1" applyAlignment="1">
      <alignment wrapText="1"/>
      <protection/>
    </xf>
    <xf numFmtId="180" fontId="10" fillId="0" borderId="0" xfId="33" applyNumberFormat="1" applyFont="1" applyFill="1" applyAlignment="1">
      <alignment horizontal="justify" wrapText="1"/>
      <protection/>
    </xf>
    <xf numFmtId="0" fontId="10" fillId="0" borderId="0" xfId="33" applyFont="1" applyFill="1" applyAlignment="1">
      <alignment horizontal="center" wrapText="1"/>
      <protection/>
    </xf>
    <xf numFmtId="3" fontId="10" fillId="0" borderId="14" xfId="33" applyNumberFormat="1" applyFont="1" applyFill="1" applyBorder="1" applyAlignment="1">
      <alignment wrapText="1"/>
      <protection/>
    </xf>
    <xf numFmtId="0" fontId="10" fillId="0" borderId="14" xfId="33" applyFont="1" applyFill="1" applyBorder="1" applyAlignment="1">
      <alignment wrapText="1"/>
      <protection/>
    </xf>
    <xf numFmtId="180" fontId="10" fillId="0" borderId="13" xfId="33" applyNumberFormat="1" applyFont="1" applyFill="1" applyBorder="1" applyAlignment="1">
      <alignment wrapText="1"/>
      <protection/>
    </xf>
    <xf numFmtId="6" fontId="10" fillId="0" borderId="15" xfId="33" applyNumberFormat="1" applyFont="1" applyFill="1" applyBorder="1" applyAlignment="1">
      <alignment wrapText="1"/>
      <protection/>
    </xf>
    <xf numFmtId="0" fontId="10" fillId="0" borderId="15" xfId="33" applyFont="1" applyFill="1" applyBorder="1" applyAlignment="1">
      <alignment wrapText="1"/>
      <protection/>
    </xf>
    <xf numFmtId="0" fontId="9" fillId="0" borderId="10" xfId="33" applyFont="1" applyFill="1" applyBorder="1" applyAlignment="1">
      <alignment horizontal="center" wrapText="1"/>
      <protection/>
    </xf>
    <xf numFmtId="8" fontId="10" fillId="0" borderId="16" xfId="33" applyNumberFormat="1" applyFont="1" applyFill="1" applyBorder="1" applyAlignment="1">
      <alignment wrapText="1"/>
      <protection/>
    </xf>
    <xf numFmtId="6" fontId="10" fillId="0" borderId="0" xfId="33" applyNumberFormat="1" applyFont="1" applyFill="1" applyBorder="1" applyAlignment="1">
      <alignment wrapText="1"/>
      <protection/>
    </xf>
    <xf numFmtId="0" fontId="10" fillId="0" borderId="0" xfId="33" applyFont="1" applyFill="1" applyBorder="1" applyAlignment="1">
      <alignment wrapText="1"/>
      <protection/>
    </xf>
    <xf numFmtId="38" fontId="10" fillId="0" borderId="13" xfId="33" applyNumberFormat="1" applyFont="1" applyFill="1" applyBorder="1" applyAlignment="1">
      <alignment wrapText="1"/>
      <protection/>
    </xf>
    <xf numFmtId="0" fontId="10" fillId="0" borderId="13" xfId="33" applyFont="1" applyFill="1" applyBorder="1" applyAlignment="1">
      <alignment horizontal="center" wrapText="1"/>
      <protection/>
    </xf>
    <xf numFmtId="0" fontId="7" fillId="0" borderId="0" xfId="33" applyFont="1" applyFill="1" applyBorder="1" applyAlignment="1">
      <alignment horizontal="center" vertical="top" wrapText="1"/>
      <protection/>
    </xf>
    <xf numFmtId="0" fontId="8" fillId="0" borderId="0" xfId="33" applyFont="1" applyFill="1" applyBorder="1" applyAlignment="1">
      <alignment horizontal="center" wrapText="1"/>
      <protection/>
    </xf>
    <xf numFmtId="6" fontId="4" fillId="0" borderId="0" xfId="33" applyNumberFormat="1" applyFont="1" applyFill="1">
      <alignment vertical="center"/>
      <protection/>
    </xf>
    <xf numFmtId="6" fontId="8" fillId="0" borderId="0" xfId="33" applyNumberFormat="1" applyFont="1" applyFill="1" applyBorder="1" applyAlignment="1">
      <alignment wrapText="1"/>
      <protection/>
    </xf>
    <xf numFmtId="190" fontId="10" fillId="0" borderId="0" xfId="33" applyNumberFormat="1" applyFont="1" applyFill="1" applyAlignment="1">
      <alignment wrapText="1"/>
      <protection/>
    </xf>
    <xf numFmtId="3" fontId="10" fillId="0" borderId="0" xfId="33" applyNumberFormat="1" applyFont="1" applyFill="1" applyBorder="1" applyAlignment="1">
      <alignment wrapText="1"/>
      <protection/>
    </xf>
    <xf numFmtId="190" fontId="10" fillId="0" borderId="13" xfId="33" applyNumberFormat="1" applyFont="1" applyFill="1" applyBorder="1" applyAlignment="1">
      <alignment wrapText="1"/>
      <protection/>
    </xf>
    <xf numFmtId="1" fontId="10" fillId="0" borderId="13" xfId="33" applyNumberFormat="1" applyFont="1" applyFill="1" applyBorder="1" applyAlignment="1">
      <alignment wrapText="1"/>
      <protection/>
    </xf>
    <xf numFmtId="1" fontId="10" fillId="0" borderId="0" xfId="33" applyNumberFormat="1" applyFont="1" applyFill="1" applyBorder="1" applyAlignment="1">
      <alignment wrapText="1"/>
      <protection/>
    </xf>
    <xf numFmtId="3" fontId="4" fillId="0" borderId="0" xfId="33" applyNumberFormat="1" applyFont="1" applyFill="1">
      <alignment vertical="center"/>
      <protection/>
    </xf>
    <xf numFmtId="180" fontId="8" fillId="0" borderId="0" xfId="39" applyNumberFormat="1" applyFont="1" applyFill="1" applyBorder="1" applyAlignment="1">
      <alignment horizontal="right" vertical="center"/>
    </xf>
    <xf numFmtId="6" fontId="8" fillId="0" borderId="0" xfId="33" applyNumberFormat="1" applyFont="1" applyFill="1" applyAlignment="1">
      <alignment wrapText="1"/>
      <protection/>
    </xf>
    <xf numFmtId="180" fontId="8" fillId="0" borderId="13" xfId="39" applyNumberFormat="1" applyFont="1" applyFill="1" applyBorder="1" applyAlignment="1">
      <alignment horizontal="right" vertical="center"/>
    </xf>
    <xf numFmtId="3" fontId="8" fillId="0" borderId="13" xfId="33" applyNumberFormat="1" applyFont="1" applyFill="1" applyBorder="1" applyAlignment="1">
      <alignment wrapText="1"/>
      <protection/>
    </xf>
    <xf numFmtId="41" fontId="8" fillId="0" borderId="0" xfId="33" applyNumberFormat="1" applyFont="1" applyFill="1" applyAlignment="1">
      <alignment wrapText="1"/>
      <protection/>
    </xf>
    <xf numFmtId="180" fontId="8" fillId="0" borderId="0" xfId="39" applyNumberFormat="1" applyFont="1" applyFill="1" applyBorder="1" applyAlignment="1">
      <alignment horizontal="center" vertical="center"/>
    </xf>
    <xf numFmtId="180" fontId="8" fillId="0" borderId="13" xfId="39" applyNumberFormat="1" applyFont="1" applyFill="1" applyBorder="1" applyAlignment="1">
      <alignment horizontal="center" vertical="center"/>
    </xf>
    <xf numFmtId="180" fontId="8" fillId="0" borderId="14" xfId="39" applyNumberFormat="1" applyFont="1" applyFill="1" applyBorder="1" applyAlignment="1">
      <alignment horizontal="right" vertical="center"/>
    </xf>
    <xf numFmtId="3" fontId="8" fillId="0" borderId="0" xfId="33" applyNumberFormat="1" applyFont="1" applyFill="1" applyBorder="1" applyAlignment="1">
      <alignment wrapText="1"/>
      <protection/>
    </xf>
    <xf numFmtId="0" fontId="8" fillId="0" borderId="0" xfId="33" applyFont="1" applyFill="1">
      <alignment vertical="center"/>
      <protection/>
    </xf>
    <xf numFmtId="0" fontId="4" fillId="0" borderId="0" xfId="33" applyFont="1" applyFill="1" applyBorder="1">
      <alignment vertical="center"/>
      <protection/>
    </xf>
    <xf numFmtId="43" fontId="8" fillId="0" borderId="0" xfId="34" applyNumberFormat="1" applyFont="1" applyFill="1">
      <alignment vertical="center"/>
    </xf>
    <xf numFmtId="190" fontId="4" fillId="0" borderId="0" xfId="33" applyNumberFormat="1" applyFont="1" applyFill="1">
      <alignment vertical="center"/>
      <protection/>
    </xf>
    <xf numFmtId="3" fontId="8" fillId="0" borderId="0" xfId="33" applyNumberFormat="1" applyFont="1" applyFill="1" applyAlignment="1">
      <alignment wrapText="1"/>
      <protection/>
    </xf>
    <xf numFmtId="1" fontId="10" fillId="0" borderId="13" xfId="33" applyNumberFormat="1" applyFont="1" applyFill="1" applyBorder="1" applyAlignment="1">
      <alignment wrapText="1"/>
      <protection/>
    </xf>
    <xf numFmtId="180" fontId="4" fillId="0" borderId="0" xfId="33" applyNumberFormat="1" applyFont="1" applyFill="1">
      <alignment vertical="center"/>
      <protection/>
    </xf>
    <xf numFmtId="180" fontId="10" fillId="0" borderId="13" xfId="33" applyNumberFormat="1" applyFont="1" applyFill="1" applyBorder="1" applyAlignment="1">
      <alignment wrapText="1"/>
      <protection/>
    </xf>
    <xf numFmtId="195" fontId="6" fillId="0" borderId="0" xfId="39" applyNumberFormat="1" applyFont="1" applyFill="1">
      <alignment horizontal="left" vertical="center"/>
    </xf>
    <xf numFmtId="0" fontId="7" fillId="0" borderId="0" xfId="33" applyFont="1" applyFill="1" applyAlignment="1">
      <alignment horizontal="center" vertical="center"/>
      <protection/>
    </xf>
    <xf numFmtId="0" fontId="7" fillId="0" borderId="0" xfId="33" applyFont="1" applyFill="1" applyAlignment="1">
      <alignment horizontal="right" vertical="center"/>
      <protection/>
    </xf>
    <xf numFmtId="0" fontId="7" fillId="0" borderId="10" xfId="33" applyFont="1" applyFill="1" applyBorder="1" applyAlignment="1">
      <alignment horizontal="center" vertical="top" wrapText="1"/>
      <protection/>
    </xf>
    <xf numFmtId="0" fontId="9" fillId="0" borderId="10" xfId="33" applyFont="1" applyFill="1" applyBorder="1" applyAlignment="1">
      <alignment horizontal="center" vertical="top" wrapText="1"/>
      <protection/>
    </xf>
    <xf numFmtId="0" fontId="9" fillId="0" borderId="0" xfId="33" applyFont="1" applyFill="1" applyAlignment="1">
      <alignment horizontal="center" vertical="center"/>
      <protection/>
    </xf>
    <xf numFmtId="0" fontId="9" fillId="0" borderId="0" xfId="33" applyFont="1" applyFill="1" applyAlignment="1">
      <alignment horizontal="right" vertical="center"/>
      <protection/>
    </xf>
    <xf numFmtId="0" fontId="9" fillId="0" borderId="10" xfId="33" applyFont="1" applyFill="1" applyBorder="1" applyAlignment="1">
      <alignment horizontal="center" vertical="center" wrapText="1"/>
      <protection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102年第一季-給金控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40"/>
  <sheetViews>
    <sheetView tabSelected="1" zoomScale="90" zoomScaleNormal="90" zoomScalePageLayoutView="0" workbookViewId="0" topLeftCell="A1">
      <selection activeCell="A5" sqref="A5"/>
    </sheetView>
  </sheetViews>
  <sheetFormatPr defaultColWidth="10.28125" defaultRowHeight="12.75"/>
  <cols>
    <col min="1" max="1" width="30.28125" style="2" customWidth="1"/>
    <col min="2" max="2" width="2.7109375" style="2" customWidth="1"/>
    <col min="3" max="3" width="15.421875" style="2" bestFit="1" customWidth="1"/>
    <col min="4" max="4" width="3.140625" style="2" customWidth="1"/>
    <col min="5" max="5" width="8.140625" style="2" customWidth="1"/>
    <col min="6" max="6" width="2.28125" style="2" customWidth="1"/>
    <col min="7" max="7" width="15.421875" style="2" bestFit="1" customWidth="1"/>
    <col min="8" max="8" width="3.140625" style="2" customWidth="1"/>
    <col min="9" max="9" width="8.140625" style="2" customWidth="1"/>
    <col min="10" max="10" width="2.7109375" style="2" customWidth="1"/>
    <col min="11" max="11" width="15.421875" style="2" bestFit="1" customWidth="1"/>
    <col min="12" max="12" width="3.140625" style="2" customWidth="1"/>
    <col min="13" max="13" width="8.140625" style="2" customWidth="1"/>
    <col min="14" max="14" width="2.7109375" style="2" customWidth="1"/>
    <col min="15" max="15" width="15.421875" style="2" bestFit="1" customWidth="1"/>
    <col min="16" max="16" width="2.57421875" style="2" customWidth="1"/>
    <col min="17" max="17" width="8.421875" style="2" customWidth="1"/>
    <col min="18" max="18" width="5.421875" style="2" customWidth="1"/>
    <col min="19" max="19" width="25.8515625" style="2" customWidth="1"/>
    <col min="20" max="20" width="3.28125" style="2" customWidth="1"/>
    <col min="21" max="21" width="15.421875" style="2" bestFit="1" customWidth="1"/>
    <col min="22" max="22" width="4.7109375" style="2" customWidth="1"/>
    <col min="23" max="23" width="7.28125" style="2" customWidth="1"/>
    <col min="24" max="24" width="1.7109375" style="2" customWidth="1"/>
    <col min="25" max="25" width="15.421875" style="2" bestFit="1" customWidth="1"/>
    <col min="26" max="26" width="4.7109375" style="2" customWidth="1"/>
    <col min="27" max="27" width="7.28125" style="2" customWidth="1"/>
    <col min="28" max="28" width="2.00390625" style="76" customWidth="1"/>
    <col min="29" max="29" width="15.421875" style="2" bestFit="1" customWidth="1"/>
    <col min="30" max="30" width="4.7109375" style="2" customWidth="1"/>
    <col min="31" max="31" width="7.28125" style="2" customWidth="1"/>
    <col min="32" max="32" width="1.8515625" style="2" customWidth="1"/>
    <col min="33" max="33" width="15.421875" style="2" bestFit="1" customWidth="1"/>
    <col min="34" max="34" width="3.57421875" style="2" customWidth="1"/>
    <col min="35" max="35" width="7.421875" style="2" customWidth="1"/>
    <col min="36" max="36" width="12.28125" style="2" bestFit="1" customWidth="1"/>
    <col min="37" max="37" width="13.8515625" style="2" bestFit="1" customWidth="1"/>
    <col min="38" max="16384" width="10.28125" style="2" customWidth="1"/>
  </cols>
  <sheetData>
    <row r="1" spans="1:35" ht="16.5">
      <c r="A1" s="84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</row>
    <row r="2" spans="1:35" ht="16.5">
      <c r="A2" s="84" t="s">
        <v>23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</row>
    <row r="3" spans="1:35" ht="16.5">
      <c r="A3" s="84" t="s">
        <v>76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</row>
    <row r="4" spans="1:35" ht="16.5">
      <c r="A4" s="85" t="s">
        <v>1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</row>
    <row r="5" ht="16.5">
      <c r="A5" s="75"/>
    </row>
    <row r="6" spans="1:35" ht="17.25" customHeight="1" thickBot="1">
      <c r="A6" s="3"/>
      <c r="B6" s="3"/>
      <c r="C6" s="86" t="s">
        <v>72</v>
      </c>
      <c r="D6" s="86"/>
      <c r="E6" s="86"/>
      <c r="F6" s="3"/>
      <c r="G6" s="86" t="s">
        <v>73</v>
      </c>
      <c r="H6" s="86"/>
      <c r="I6" s="86"/>
      <c r="J6" s="3"/>
      <c r="K6" s="86" t="s">
        <v>74</v>
      </c>
      <c r="L6" s="86"/>
      <c r="M6" s="86"/>
      <c r="N6" s="3"/>
      <c r="O6" s="86" t="s">
        <v>75</v>
      </c>
      <c r="P6" s="86"/>
      <c r="Q6" s="86"/>
      <c r="R6" s="3"/>
      <c r="S6" s="3"/>
      <c r="T6" s="3"/>
      <c r="U6" s="86" t="str">
        <f>C6</f>
        <v>102年6月30日</v>
      </c>
      <c r="V6" s="86"/>
      <c r="W6" s="86"/>
      <c r="X6" s="3"/>
      <c r="Y6" s="86" t="str">
        <f>G6</f>
        <v>101年12月31日</v>
      </c>
      <c r="Z6" s="86"/>
      <c r="AA6" s="86"/>
      <c r="AB6" s="56"/>
      <c r="AC6" s="86" t="str">
        <f>K6</f>
        <v>101年6月30日</v>
      </c>
      <c r="AD6" s="86"/>
      <c r="AE6" s="86"/>
      <c r="AF6" s="4"/>
      <c r="AG6" s="86" t="str">
        <f>O6</f>
        <v>101年1月1日</v>
      </c>
      <c r="AH6" s="86"/>
      <c r="AI6" s="86"/>
    </row>
    <row r="7" spans="1:35" ht="17.25" thickBot="1">
      <c r="A7" s="5" t="s">
        <v>2</v>
      </c>
      <c r="B7" s="3"/>
      <c r="C7" s="6" t="s">
        <v>3</v>
      </c>
      <c r="D7" s="7"/>
      <c r="E7" s="8" t="s">
        <v>4</v>
      </c>
      <c r="F7" s="3"/>
      <c r="G7" s="6" t="s">
        <v>3</v>
      </c>
      <c r="H7" s="7"/>
      <c r="I7" s="8" t="s">
        <v>4</v>
      </c>
      <c r="J7" s="3"/>
      <c r="K7" s="6" t="s">
        <v>3</v>
      </c>
      <c r="L7" s="7"/>
      <c r="M7" s="8" t="s">
        <v>4</v>
      </c>
      <c r="N7" s="3"/>
      <c r="O7" s="6" t="s">
        <v>3</v>
      </c>
      <c r="P7" s="7"/>
      <c r="Q7" s="8" t="s">
        <v>4</v>
      </c>
      <c r="R7" s="3"/>
      <c r="S7" s="5" t="s">
        <v>82</v>
      </c>
      <c r="T7" s="3"/>
      <c r="U7" s="6" t="s">
        <v>3</v>
      </c>
      <c r="V7" s="7"/>
      <c r="W7" s="8" t="s">
        <v>4</v>
      </c>
      <c r="X7" s="3"/>
      <c r="Y7" s="6" t="s">
        <v>3</v>
      </c>
      <c r="Z7" s="7"/>
      <c r="AA7" s="8" t="s">
        <v>4</v>
      </c>
      <c r="AB7" s="56"/>
      <c r="AC7" s="6" t="s">
        <v>3</v>
      </c>
      <c r="AD7" s="7"/>
      <c r="AE7" s="8" t="s">
        <v>4</v>
      </c>
      <c r="AF7" s="3"/>
      <c r="AG7" s="6" t="s">
        <v>3</v>
      </c>
      <c r="AH7" s="7"/>
      <c r="AI7" s="8" t="s">
        <v>4</v>
      </c>
    </row>
    <row r="8" spans="1:35" ht="16.5">
      <c r="A8" s="9" t="s">
        <v>5</v>
      </c>
      <c r="B8" s="10"/>
      <c r="C8" s="11"/>
      <c r="D8" s="11"/>
      <c r="E8" s="11"/>
      <c r="F8" s="10"/>
      <c r="G8" s="11"/>
      <c r="H8" s="11"/>
      <c r="I8" s="11"/>
      <c r="J8" s="10"/>
      <c r="K8" s="11"/>
      <c r="L8" s="11"/>
      <c r="M8" s="11"/>
      <c r="N8" s="11"/>
      <c r="O8" s="11"/>
      <c r="P8" s="11"/>
      <c r="Q8" s="11"/>
      <c r="R8" s="10"/>
      <c r="S8" s="9" t="s">
        <v>6</v>
      </c>
      <c r="T8" s="10"/>
      <c r="U8" s="11"/>
      <c r="V8" s="11"/>
      <c r="W8" s="11"/>
      <c r="X8" s="10"/>
      <c r="Y8" s="11"/>
      <c r="Z8" s="11"/>
      <c r="AA8" s="11"/>
      <c r="AB8" s="17"/>
      <c r="AC8" s="11"/>
      <c r="AD8" s="11"/>
      <c r="AE8" s="11"/>
      <c r="AF8" s="11"/>
      <c r="AG8" s="11"/>
      <c r="AH8" s="11"/>
      <c r="AI8" s="11"/>
    </row>
    <row r="9" spans="1:35" ht="16.5">
      <c r="A9" s="12" t="s">
        <v>24</v>
      </c>
      <c r="B9" s="10"/>
      <c r="C9" s="67">
        <v>72784090</v>
      </c>
      <c r="D9" s="11"/>
      <c r="E9" s="66">
        <f>ROUNDUP(C9*100/$C$35,0)</f>
        <v>12</v>
      </c>
      <c r="F9" s="10"/>
      <c r="G9" s="13">
        <v>109192587</v>
      </c>
      <c r="H9" s="11"/>
      <c r="I9" s="66">
        <f>ROUND(G9*100/$G$35,0)</f>
        <v>17</v>
      </c>
      <c r="J9" s="10"/>
      <c r="K9" s="67">
        <v>48741602</v>
      </c>
      <c r="L9" s="11"/>
      <c r="M9" s="66">
        <f>ROUND(K9*100/$K$35,0)</f>
        <v>8</v>
      </c>
      <c r="N9" s="11"/>
      <c r="O9" s="13">
        <v>58425970</v>
      </c>
      <c r="P9" s="11"/>
      <c r="Q9" s="66">
        <f>ROUND(O9*100/$O$35,0)</f>
        <v>9</v>
      </c>
      <c r="R9" s="10"/>
      <c r="S9" s="12" t="s">
        <v>27</v>
      </c>
      <c r="T9" s="10"/>
      <c r="U9" s="13">
        <v>24033259</v>
      </c>
      <c r="V9" s="11"/>
      <c r="W9" s="11">
        <v>3</v>
      </c>
      <c r="X9" s="10"/>
      <c r="Y9" s="13">
        <v>25983883</v>
      </c>
      <c r="Z9" s="11"/>
      <c r="AA9" s="66">
        <f>ROUND(Y9*100/$Y$35,0)</f>
        <v>4</v>
      </c>
      <c r="AB9" s="17"/>
      <c r="AC9" s="67">
        <v>26277561</v>
      </c>
      <c r="AD9" s="11"/>
      <c r="AE9" s="66">
        <f>ROUND(AC9*100/$AC$35,0)</f>
        <v>4</v>
      </c>
      <c r="AF9" s="11"/>
      <c r="AG9" s="13">
        <v>36459720</v>
      </c>
      <c r="AH9" s="11"/>
      <c r="AI9" s="66">
        <f>ROUND(AG9*100/$AG$35,0)</f>
        <v>6</v>
      </c>
    </row>
    <row r="10" spans="1:35" ht="16.5">
      <c r="A10" s="12" t="s">
        <v>25</v>
      </c>
      <c r="B10" s="10"/>
      <c r="C10" s="14">
        <v>29954187</v>
      </c>
      <c r="D10" s="11"/>
      <c r="E10" s="66">
        <f>ROUND(C10*100/$C$35,0)</f>
        <v>5</v>
      </c>
      <c r="F10" s="10"/>
      <c r="G10" s="14">
        <v>14105777</v>
      </c>
      <c r="H10" s="11"/>
      <c r="I10" s="66">
        <f>ROUND(G10*100/$G$35,0)</f>
        <v>2</v>
      </c>
      <c r="J10" s="10"/>
      <c r="K10" s="14">
        <v>13239767</v>
      </c>
      <c r="L10" s="11"/>
      <c r="M10" s="66">
        <f>ROUNDUP(K10*100/$K$35,0)</f>
        <v>3</v>
      </c>
      <c r="N10" s="11"/>
      <c r="O10" s="14">
        <v>13704225</v>
      </c>
      <c r="P10" s="11"/>
      <c r="Q10" s="66">
        <f>ROUND(O10*100/$O$35,0)</f>
        <v>2</v>
      </c>
      <c r="R10" s="10"/>
      <c r="S10" s="12" t="s">
        <v>69</v>
      </c>
      <c r="T10" s="10"/>
      <c r="U10" s="14">
        <v>20734301</v>
      </c>
      <c r="V10" s="11"/>
      <c r="W10" s="11">
        <v>3</v>
      </c>
      <c r="X10" s="10"/>
      <c r="Y10" s="14">
        <v>18691246</v>
      </c>
      <c r="Z10" s="11"/>
      <c r="AA10" s="66">
        <f>ROUND(Y10*100/$Y$35,0)</f>
        <v>3</v>
      </c>
      <c r="AB10" s="17"/>
      <c r="AC10" s="14">
        <v>14741654</v>
      </c>
      <c r="AD10" s="11"/>
      <c r="AE10" s="66">
        <f>ROUND(AC10*100/$AC$35,0)</f>
        <v>2</v>
      </c>
      <c r="AF10" s="11"/>
      <c r="AG10" s="14">
        <v>11974550</v>
      </c>
      <c r="AH10" s="11"/>
      <c r="AI10" s="66">
        <f>ROUND(AG10*100/$AG$35,0)</f>
        <v>2</v>
      </c>
    </row>
    <row r="11" spans="1:35" ht="16.5">
      <c r="A11" s="12" t="s">
        <v>26</v>
      </c>
      <c r="B11" s="10"/>
      <c r="C11" s="14">
        <v>17113417</v>
      </c>
      <c r="D11" s="11"/>
      <c r="E11" s="66">
        <f>ROUND(C11*100/$C$35,0)</f>
        <v>3</v>
      </c>
      <c r="F11" s="10"/>
      <c r="G11" s="14">
        <f>18215756+1320000</f>
        <v>19535756</v>
      </c>
      <c r="H11" s="11"/>
      <c r="I11" s="66">
        <f>ROUND(G11*100/$G$35,0)</f>
        <v>3</v>
      </c>
      <c r="J11" s="10"/>
      <c r="K11" s="14">
        <v>17860690</v>
      </c>
      <c r="L11" s="11"/>
      <c r="M11" s="66">
        <f>ROUND(K11*100/$K$35,0)</f>
        <v>3</v>
      </c>
      <c r="N11" s="11"/>
      <c r="O11" s="14">
        <f>16432681+1185000</f>
        <v>17617681</v>
      </c>
      <c r="P11" s="11"/>
      <c r="Q11" s="66">
        <f>ROUND(O11*100/$O$35,0)</f>
        <v>3</v>
      </c>
      <c r="R11" s="10"/>
      <c r="S11" s="12" t="s">
        <v>28</v>
      </c>
      <c r="T11" s="10"/>
      <c r="U11" s="15">
        <v>693545</v>
      </c>
      <c r="V11" s="11"/>
      <c r="W11" s="16" t="s">
        <v>7</v>
      </c>
      <c r="X11" s="10"/>
      <c r="Y11" s="15">
        <v>1362851</v>
      </c>
      <c r="Z11" s="11"/>
      <c r="AA11" s="16" t="s">
        <v>7</v>
      </c>
      <c r="AB11" s="57"/>
      <c r="AC11" s="15">
        <v>1126223</v>
      </c>
      <c r="AD11" s="11"/>
      <c r="AE11" s="16" t="s">
        <v>7</v>
      </c>
      <c r="AF11" s="11"/>
      <c r="AG11" s="15">
        <v>1166566</v>
      </c>
      <c r="AH11" s="11"/>
      <c r="AI11" s="16" t="s">
        <v>7</v>
      </c>
    </row>
    <row r="12" spans="1:35" ht="16.5">
      <c r="A12" s="12" t="s">
        <v>61</v>
      </c>
      <c r="C12" s="14">
        <v>363126948</v>
      </c>
      <c r="E12" s="66">
        <f>ROUND(C12*100/$C$35,0)</f>
        <v>59</v>
      </c>
      <c r="G12" s="14">
        <v>355700000</v>
      </c>
      <c r="I12" s="66">
        <f>ROUNDUP(G12*100/$G$35,0)</f>
        <v>57</v>
      </c>
      <c r="K12" s="14">
        <v>392000000</v>
      </c>
      <c r="M12" s="66">
        <f>ROUND(K12*100/$K$35,0)</f>
        <v>65</v>
      </c>
      <c r="O12" s="14">
        <v>394000000</v>
      </c>
      <c r="Q12" s="66">
        <f>ROUND(O12*100/$O$35,0)</f>
        <v>64</v>
      </c>
      <c r="R12" s="10"/>
      <c r="S12" s="19" t="s">
        <v>8</v>
      </c>
      <c r="T12" s="10"/>
      <c r="U12" s="20">
        <f>SUM(U9:U11)</f>
        <v>45461105</v>
      </c>
      <c r="V12" s="11"/>
      <c r="W12" s="21">
        <v>6</v>
      </c>
      <c r="X12" s="10"/>
      <c r="Y12" s="20">
        <f>SUM(Y9:Y11)</f>
        <v>46037980</v>
      </c>
      <c r="Z12" s="11"/>
      <c r="AA12" s="68">
        <f>ROUND(Y12*100/$Y$35,0)</f>
        <v>7</v>
      </c>
      <c r="AB12" s="17"/>
      <c r="AC12" s="20">
        <f>SUM(AC9:AC11)</f>
        <v>42145438</v>
      </c>
      <c r="AD12" s="11"/>
      <c r="AE12" s="68">
        <f>ROUND(AC12*100/$AC$35,0)</f>
        <v>7</v>
      </c>
      <c r="AF12" s="11"/>
      <c r="AG12" s="20">
        <f>SUM(AG9:AG11)</f>
        <v>49600836</v>
      </c>
      <c r="AH12" s="11"/>
      <c r="AI12" s="68">
        <f>ROUND(AG12*100/$AG$35,0)</f>
        <v>8</v>
      </c>
    </row>
    <row r="13" spans="1:35" ht="16.5">
      <c r="A13" s="12" t="s">
        <v>60</v>
      </c>
      <c r="B13" s="10"/>
      <c r="C13" s="70">
        <v>840283</v>
      </c>
      <c r="D13" s="11"/>
      <c r="E13" s="71" t="s">
        <v>52</v>
      </c>
      <c r="F13" s="10"/>
      <c r="G13" s="14">
        <v>851702</v>
      </c>
      <c r="H13" s="11"/>
      <c r="I13" s="71" t="s">
        <v>52</v>
      </c>
      <c r="J13" s="10"/>
      <c r="K13" s="70">
        <v>883317</v>
      </c>
      <c r="L13" s="11"/>
      <c r="M13" s="71" t="s">
        <v>52</v>
      </c>
      <c r="N13" s="11"/>
      <c r="O13" s="14">
        <v>851557</v>
      </c>
      <c r="P13" s="11"/>
      <c r="Q13" s="71" t="s">
        <v>52</v>
      </c>
      <c r="R13" s="10"/>
      <c r="S13" s="22"/>
      <c r="T13" s="10"/>
      <c r="U13" s="11"/>
      <c r="V13" s="11"/>
      <c r="W13" s="11"/>
      <c r="X13" s="10"/>
      <c r="Y13" s="11"/>
      <c r="Z13" s="11"/>
      <c r="AA13" s="11"/>
      <c r="AB13" s="17"/>
      <c r="AC13" s="11"/>
      <c r="AD13" s="11"/>
      <c r="AE13" s="11"/>
      <c r="AF13" s="11"/>
      <c r="AG13" s="11"/>
      <c r="AH13" s="11"/>
      <c r="AI13" s="11"/>
    </row>
    <row r="14" spans="1:35" ht="16.5">
      <c r="A14" s="12" t="s">
        <v>29</v>
      </c>
      <c r="B14" s="10"/>
      <c r="C14" s="15">
        <v>1473057</v>
      </c>
      <c r="D14" s="17"/>
      <c r="E14" s="72" t="s">
        <v>52</v>
      </c>
      <c r="F14" s="10"/>
      <c r="G14" s="15">
        <v>1409922</v>
      </c>
      <c r="H14" s="17"/>
      <c r="I14" s="72" t="s">
        <v>52</v>
      </c>
      <c r="J14" s="10"/>
      <c r="K14" s="15">
        <v>1967194</v>
      </c>
      <c r="L14" s="17"/>
      <c r="M14" s="72" t="s">
        <v>52</v>
      </c>
      <c r="N14" s="17"/>
      <c r="O14" s="15">
        <v>1256936</v>
      </c>
      <c r="P14" s="17"/>
      <c r="Q14" s="72" t="s">
        <v>52</v>
      </c>
      <c r="R14" s="10"/>
      <c r="S14" s="9" t="s">
        <v>65</v>
      </c>
      <c r="T14" s="10"/>
      <c r="U14" s="11"/>
      <c r="V14" s="11"/>
      <c r="W14" s="11"/>
      <c r="X14" s="10"/>
      <c r="Y14" s="11"/>
      <c r="Z14" s="11"/>
      <c r="AA14" s="11"/>
      <c r="AB14" s="17"/>
      <c r="AC14" s="11"/>
      <c r="AD14" s="11"/>
      <c r="AE14" s="11"/>
      <c r="AF14" s="11"/>
      <c r="AG14" s="11"/>
      <c r="AH14" s="11"/>
      <c r="AI14" s="11"/>
    </row>
    <row r="15" spans="1:35" ht="16.5">
      <c r="A15" s="19" t="s">
        <v>9</v>
      </c>
      <c r="B15" s="10"/>
      <c r="C15" s="15">
        <f>SUM(C9:C14)</f>
        <v>485291982</v>
      </c>
      <c r="D15" s="17"/>
      <c r="E15" s="68">
        <f>ROUNDDOWN(C15*100/$G$35,0)</f>
        <v>76</v>
      </c>
      <c r="F15" s="10"/>
      <c r="G15" s="15">
        <f>SUM(G9:G14)</f>
        <v>500795744</v>
      </c>
      <c r="H15" s="17"/>
      <c r="I15" s="68">
        <f>ROUND(G15*100/$G$35,0)</f>
        <v>79</v>
      </c>
      <c r="J15" s="10"/>
      <c r="K15" s="15">
        <f>SUM(K9:K14)</f>
        <v>474692570</v>
      </c>
      <c r="L15" s="17"/>
      <c r="M15" s="68">
        <f>ROUND(K15*100/$K$35,0)</f>
        <v>78</v>
      </c>
      <c r="N15" s="17"/>
      <c r="O15" s="15">
        <f>SUM(O9:O14)</f>
        <v>485856369</v>
      </c>
      <c r="P15" s="17"/>
      <c r="Q15" s="68">
        <f>ROUNDDOWN(O15*100/$O$35,0)</f>
        <v>78</v>
      </c>
      <c r="R15" s="10"/>
      <c r="S15" s="12" t="s">
        <v>30</v>
      </c>
      <c r="T15" s="10"/>
      <c r="U15" s="15">
        <v>10189245</v>
      </c>
      <c r="V15" s="11"/>
      <c r="W15" s="18">
        <v>2</v>
      </c>
      <c r="X15" s="10"/>
      <c r="Y15" s="15">
        <v>10047488</v>
      </c>
      <c r="Z15" s="11"/>
      <c r="AA15" s="68">
        <f>ROUND(Y15*100/$Y$35,0)</f>
        <v>2</v>
      </c>
      <c r="AB15" s="17"/>
      <c r="AC15" s="69">
        <v>8774085</v>
      </c>
      <c r="AD15" s="11"/>
      <c r="AE15" s="68">
        <f>ROUND(AC15*100/$AC$35,0)</f>
        <v>1</v>
      </c>
      <c r="AF15" s="11"/>
      <c r="AG15" s="15">
        <v>8590145</v>
      </c>
      <c r="AH15" s="11"/>
      <c r="AI15" s="68">
        <f>ROUND(AG15*100/$AG$35,0)</f>
        <v>1</v>
      </c>
    </row>
    <row r="16" spans="2:35" ht="16.5">
      <c r="B16" s="10"/>
      <c r="C16" s="11"/>
      <c r="D16" s="11"/>
      <c r="E16" s="11"/>
      <c r="F16" s="10"/>
      <c r="G16" s="11"/>
      <c r="H16" s="11"/>
      <c r="I16" s="11"/>
      <c r="J16" s="10"/>
      <c r="K16" s="11"/>
      <c r="L16" s="11"/>
      <c r="M16" s="11"/>
      <c r="N16" s="11"/>
      <c r="O16" s="11"/>
      <c r="P16" s="11"/>
      <c r="Q16" s="11"/>
      <c r="R16" s="10"/>
      <c r="S16" s="22"/>
      <c r="T16" s="10"/>
      <c r="U16" s="11"/>
      <c r="V16" s="11"/>
      <c r="W16" s="11"/>
      <c r="X16" s="10"/>
      <c r="Y16" s="11"/>
      <c r="Z16" s="11"/>
      <c r="AA16" s="11"/>
      <c r="AB16" s="17"/>
      <c r="AC16" s="11"/>
      <c r="AD16" s="11"/>
      <c r="AE16" s="11"/>
      <c r="AF16" s="11"/>
      <c r="AG16" s="14"/>
      <c r="AH16" s="11"/>
      <c r="AI16" s="11"/>
    </row>
    <row r="17" spans="1:35" ht="16.5">
      <c r="A17" s="9" t="s">
        <v>55</v>
      </c>
      <c r="R17" s="10"/>
      <c r="S17" s="12" t="s">
        <v>10</v>
      </c>
      <c r="T17" s="10"/>
      <c r="U17" s="15">
        <f>SUM(U12,U15)</f>
        <v>55650350</v>
      </c>
      <c r="V17" s="11"/>
      <c r="W17" s="18">
        <v>8</v>
      </c>
      <c r="X17" s="10"/>
      <c r="Y17" s="15">
        <f>SUM(Y12,Y15)</f>
        <v>56085468</v>
      </c>
      <c r="Z17" s="11"/>
      <c r="AA17" s="68">
        <f>ROUND(Y17*100/$Y$35,0)</f>
        <v>9</v>
      </c>
      <c r="AB17" s="17"/>
      <c r="AC17" s="15">
        <f>SUM(AC12,AC15)</f>
        <v>50919523</v>
      </c>
      <c r="AD17" s="11"/>
      <c r="AE17" s="68">
        <f>ROUND(AC17*100/$AC$35,0)</f>
        <v>8</v>
      </c>
      <c r="AF17" s="11"/>
      <c r="AG17" s="15">
        <f>SUM(AG12,AG15)</f>
        <v>58190981</v>
      </c>
      <c r="AH17" s="11"/>
      <c r="AI17" s="68">
        <f>ROUND(AG17*100/$AG$35,0)</f>
        <v>9</v>
      </c>
    </row>
    <row r="18" spans="1:35" ht="16.5">
      <c r="A18" s="9" t="s">
        <v>56</v>
      </c>
      <c r="B18" s="10"/>
      <c r="C18" s="11"/>
      <c r="D18" s="11"/>
      <c r="E18" s="11"/>
      <c r="F18" s="10"/>
      <c r="G18" s="11"/>
      <c r="H18" s="11"/>
      <c r="I18" s="11"/>
      <c r="J18" s="10"/>
      <c r="K18" s="11"/>
      <c r="L18" s="11"/>
      <c r="M18" s="11"/>
      <c r="N18" s="11"/>
      <c r="O18" s="11"/>
      <c r="P18" s="11"/>
      <c r="Q18" s="11"/>
      <c r="R18" s="10"/>
      <c r="S18" s="12"/>
      <c r="T18" s="10"/>
      <c r="U18" s="23"/>
      <c r="V18" s="11"/>
      <c r="W18" s="17"/>
      <c r="X18" s="10"/>
      <c r="Y18" s="23"/>
      <c r="Z18" s="11"/>
      <c r="AA18" s="17"/>
      <c r="AB18" s="17"/>
      <c r="AC18" s="23"/>
      <c r="AD18" s="11"/>
      <c r="AE18" s="17"/>
      <c r="AF18" s="11"/>
      <c r="AG18" s="23"/>
      <c r="AH18" s="11"/>
      <c r="AI18" s="17"/>
    </row>
    <row r="19" spans="1:35" ht="16.5">
      <c r="A19" s="12" t="s">
        <v>57</v>
      </c>
      <c r="B19" s="10"/>
      <c r="C19" s="11"/>
      <c r="D19" s="11"/>
      <c r="E19" s="11"/>
      <c r="F19" s="10"/>
      <c r="G19" s="11"/>
      <c r="H19" s="11"/>
      <c r="I19" s="11"/>
      <c r="J19" s="10"/>
      <c r="K19" s="11"/>
      <c r="L19" s="11"/>
      <c r="M19" s="11"/>
      <c r="N19" s="11"/>
      <c r="O19" s="11"/>
      <c r="P19" s="11"/>
      <c r="Q19" s="11"/>
      <c r="R19" s="10"/>
      <c r="S19" s="22"/>
      <c r="T19" s="10"/>
      <c r="U19" s="11"/>
      <c r="V19" s="11"/>
      <c r="W19" s="11"/>
      <c r="X19" s="10"/>
      <c r="Y19" s="11"/>
      <c r="Z19" s="11"/>
      <c r="AA19" s="11"/>
      <c r="AB19" s="17"/>
      <c r="AC19" s="11"/>
      <c r="AD19" s="11"/>
      <c r="AE19" s="11"/>
      <c r="AF19" s="11"/>
      <c r="AG19" s="11"/>
      <c r="AH19" s="11"/>
      <c r="AI19" s="11"/>
    </row>
    <row r="20" spans="1:35" ht="16.5">
      <c r="A20" s="19" t="s">
        <v>11</v>
      </c>
      <c r="B20" s="10"/>
      <c r="C20" s="14">
        <v>3932173</v>
      </c>
      <c r="D20" s="11"/>
      <c r="E20" s="66">
        <f>ROUNDUP(C20*100/$C$35,0)</f>
        <v>1</v>
      </c>
      <c r="F20" s="10"/>
      <c r="G20" s="14">
        <v>3092173</v>
      </c>
      <c r="H20" s="11"/>
      <c r="I20" s="66">
        <f>ROUNDUP(G20*100/$G$35,0)</f>
        <v>1</v>
      </c>
      <c r="J20" s="10"/>
      <c r="K20" s="14">
        <v>3092173</v>
      </c>
      <c r="L20" s="11"/>
      <c r="M20" s="66">
        <f aca="true" t="shared" si="0" ref="M20:M25">ROUND(K20*100/$K$35,0)</f>
        <v>1</v>
      </c>
      <c r="N20" s="11"/>
      <c r="O20" s="14">
        <v>3092173</v>
      </c>
      <c r="P20" s="11"/>
      <c r="Q20" s="66">
        <f aca="true" t="shared" si="1" ref="Q20:Q25">ROUND(O20*100/$O$35,0)</f>
        <v>1</v>
      </c>
      <c r="R20" s="10"/>
      <c r="S20" s="9" t="s">
        <v>66</v>
      </c>
      <c r="T20" s="10"/>
      <c r="U20" s="11"/>
      <c r="V20" s="11"/>
      <c r="W20" s="11"/>
      <c r="X20" s="10"/>
      <c r="Y20" s="11"/>
      <c r="Z20" s="11"/>
      <c r="AA20" s="11"/>
      <c r="AB20" s="17"/>
      <c r="AC20" s="11"/>
      <c r="AD20" s="11"/>
      <c r="AE20" s="11"/>
      <c r="AF20" s="11"/>
      <c r="AG20" s="11"/>
      <c r="AH20" s="11"/>
      <c r="AI20" s="11"/>
    </row>
    <row r="21" spans="1:36" ht="16.5">
      <c r="A21" s="19" t="s">
        <v>12</v>
      </c>
      <c r="B21" s="10"/>
      <c r="C21" s="14">
        <v>18342567</v>
      </c>
      <c r="D21" s="11"/>
      <c r="E21" s="66">
        <f>ROUND(C21*100/$C$35,0)</f>
        <v>3</v>
      </c>
      <c r="F21" s="10"/>
      <c r="G21" s="14">
        <v>18209994</v>
      </c>
      <c r="H21" s="11"/>
      <c r="I21" s="66">
        <f>ROUNDUP(G21*100/$G$35,0)</f>
        <v>3</v>
      </c>
      <c r="J21" s="10"/>
      <c r="K21" s="14">
        <v>18209994</v>
      </c>
      <c r="L21" s="11"/>
      <c r="M21" s="66">
        <f t="shared" si="0"/>
        <v>3</v>
      </c>
      <c r="N21" s="11"/>
      <c r="O21" s="14">
        <v>17529994</v>
      </c>
      <c r="P21" s="11"/>
      <c r="Q21" s="66">
        <f t="shared" si="1"/>
        <v>3</v>
      </c>
      <c r="R21" s="10"/>
      <c r="S21" s="12" t="s">
        <v>14</v>
      </c>
      <c r="T21" s="10"/>
      <c r="U21" s="14">
        <v>400000000</v>
      </c>
      <c r="V21" s="11"/>
      <c r="W21" s="11">
        <v>63</v>
      </c>
      <c r="X21" s="10"/>
      <c r="Y21" s="14">
        <v>400000000</v>
      </c>
      <c r="Z21" s="11"/>
      <c r="AA21" s="66">
        <f>ROUND(Y21*100/$Y$35,0)</f>
        <v>63</v>
      </c>
      <c r="AB21" s="17"/>
      <c r="AC21" s="14">
        <v>400000000</v>
      </c>
      <c r="AD21" s="11"/>
      <c r="AE21" s="66">
        <f>ROUND(AC21*100/$AC$35,0)</f>
        <v>66</v>
      </c>
      <c r="AF21" s="11"/>
      <c r="AG21" s="14">
        <v>400000000</v>
      </c>
      <c r="AH21" s="11"/>
      <c r="AI21" s="66">
        <f>ROUND(AG21*100/$AG$35,0)</f>
        <v>65</v>
      </c>
      <c r="AJ21" s="65"/>
    </row>
    <row r="22" spans="1:35" ht="16.5">
      <c r="A22" s="19" t="s">
        <v>13</v>
      </c>
      <c r="B22" s="10"/>
      <c r="C22" s="15">
        <v>27200166</v>
      </c>
      <c r="D22" s="11"/>
      <c r="E22" s="68">
        <f>ROUND(C22*100/$C$35,0)</f>
        <v>4</v>
      </c>
      <c r="F22" s="10"/>
      <c r="G22" s="15">
        <v>27200166</v>
      </c>
      <c r="H22" s="11"/>
      <c r="I22" s="68">
        <f>ROUND(G22*100/$G$35,0)</f>
        <v>4</v>
      </c>
      <c r="J22" s="10"/>
      <c r="K22" s="15">
        <v>27200166</v>
      </c>
      <c r="L22" s="11"/>
      <c r="M22" s="68">
        <f t="shared" si="0"/>
        <v>4</v>
      </c>
      <c r="N22" s="11"/>
      <c r="O22" s="15">
        <v>26980166</v>
      </c>
      <c r="P22" s="11"/>
      <c r="Q22" s="68">
        <f t="shared" si="1"/>
        <v>4</v>
      </c>
      <c r="R22" s="10"/>
      <c r="S22" s="12" t="s">
        <v>15</v>
      </c>
      <c r="T22" s="10"/>
      <c r="U22" s="11"/>
      <c r="V22" s="11"/>
      <c r="W22" s="11"/>
      <c r="X22" s="10"/>
      <c r="Y22" s="11"/>
      <c r="Z22" s="11"/>
      <c r="AA22" s="11"/>
      <c r="AB22" s="17"/>
      <c r="AC22" s="11"/>
      <c r="AD22" s="11"/>
      <c r="AE22" s="66"/>
      <c r="AF22" s="11"/>
      <c r="AG22" s="11"/>
      <c r="AH22" s="11"/>
      <c r="AI22" s="11"/>
    </row>
    <row r="23" spans="2:35" ht="16.5">
      <c r="B23" s="10"/>
      <c r="C23" s="23">
        <f>SUM(C20:C22)</f>
        <v>49474906</v>
      </c>
      <c r="D23" s="11"/>
      <c r="E23" s="66">
        <f>ROUND(C23*100/$C$35,0)</f>
        <v>8</v>
      </c>
      <c r="F23" s="10"/>
      <c r="G23" s="23">
        <f>SUM(G20:G22)</f>
        <v>48502333</v>
      </c>
      <c r="H23" s="11"/>
      <c r="I23" s="66">
        <f>ROUNDUP(G23*100/$G$35,0)</f>
        <v>8</v>
      </c>
      <c r="J23" s="10"/>
      <c r="K23" s="23">
        <f>SUM(K20:K22)</f>
        <v>48502333</v>
      </c>
      <c r="L23" s="11"/>
      <c r="M23" s="66">
        <f t="shared" si="0"/>
        <v>8</v>
      </c>
      <c r="N23" s="11"/>
      <c r="O23" s="23">
        <f>SUM(O20:O22)</f>
        <v>47602333</v>
      </c>
      <c r="P23" s="11"/>
      <c r="Q23" s="66">
        <f t="shared" si="1"/>
        <v>8</v>
      </c>
      <c r="R23" s="10"/>
      <c r="S23" s="19" t="s">
        <v>16</v>
      </c>
      <c r="T23" s="10"/>
      <c r="U23" s="14">
        <v>123082504</v>
      </c>
      <c r="V23" s="11"/>
      <c r="W23" s="11">
        <v>20</v>
      </c>
      <c r="X23" s="10"/>
      <c r="Y23" s="14">
        <v>123082504</v>
      </c>
      <c r="Z23" s="11"/>
      <c r="AA23" s="66">
        <f>ROUND(Y23*100/$Y$35,0)</f>
        <v>20</v>
      </c>
      <c r="AB23" s="17"/>
      <c r="AC23" s="14">
        <v>123082504</v>
      </c>
      <c r="AD23" s="11"/>
      <c r="AE23" s="66">
        <f>ROUNDUP(AC23*100/$AC$35,0)</f>
        <v>21</v>
      </c>
      <c r="AF23" s="11"/>
      <c r="AG23" s="14">
        <v>123082504</v>
      </c>
      <c r="AH23" s="11"/>
      <c r="AI23" s="66">
        <f>ROUND(AG23*100/$AG$35,0)</f>
        <v>20</v>
      </c>
    </row>
    <row r="24" spans="1:35" ht="16.5">
      <c r="A24" s="12" t="s">
        <v>83</v>
      </c>
      <c r="B24" s="10"/>
      <c r="C24" s="24">
        <v>-43639686</v>
      </c>
      <c r="D24" s="25"/>
      <c r="E24" s="26">
        <v>-7</v>
      </c>
      <c r="F24" s="10"/>
      <c r="G24" s="24">
        <v>-43528052</v>
      </c>
      <c r="H24" s="25"/>
      <c r="I24" s="68">
        <f>ROUNDUP(G24*100/$G$35,0)</f>
        <v>-7</v>
      </c>
      <c r="J24" s="10"/>
      <c r="K24" s="24">
        <v>-43087255</v>
      </c>
      <c r="L24" s="25"/>
      <c r="M24" s="68">
        <f t="shared" si="0"/>
        <v>-7</v>
      </c>
      <c r="N24" s="25"/>
      <c r="O24" s="26">
        <v>-42639512</v>
      </c>
      <c r="P24" s="25"/>
      <c r="Q24" s="68">
        <f t="shared" si="1"/>
        <v>-7</v>
      </c>
      <c r="R24" s="10"/>
      <c r="S24" s="12" t="s">
        <v>17</v>
      </c>
      <c r="T24" s="10"/>
      <c r="U24" s="11"/>
      <c r="V24" s="11"/>
      <c r="W24" s="11"/>
      <c r="X24" s="10"/>
      <c r="Y24" s="11"/>
      <c r="Z24" s="11"/>
      <c r="AA24" s="11"/>
      <c r="AB24" s="17"/>
      <c r="AC24" s="11"/>
      <c r="AD24" s="11"/>
      <c r="AE24" s="17"/>
      <c r="AF24" s="11"/>
      <c r="AG24" s="11"/>
      <c r="AH24" s="11"/>
      <c r="AI24" s="11"/>
    </row>
    <row r="25" spans="1:36" ht="31.5">
      <c r="A25" s="19" t="s">
        <v>84</v>
      </c>
      <c r="B25" s="10"/>
      <c r="C25" s="20">
        <f>SUM(C23:C24)</f>
        <v>5835220</v>
      </c>
      <c r="D25" s="11"/>
      <c r="E25" s="73">
        <f>ROUND(C25*100/$C$35,0)</f>
        <v>1</v>
      </c>
      <c r="F25" s="10"/>
      <c r="G25" s="20">
        <f>SUM(G23:G24)</f>
        <v>4974281</v>
      </c>
      <c r="H25" s="11"/>
      <c r="I25" s="73">
        <f>ROUNDUP(G25*100/$G$35,0)</f>
        <v>1</v>
      </c>
      <c r="J25" s="10"/>
      <c r="K25" s="20">
        <f>SUM(K23:K24)</f>
        <v>5415078</v>
      </c>
      <c r="L25" s="11"/>
      <c r="M25" s="68">
        <f t="shared" si="0"/>
        <v>1</v>
      </c>
      <c r="N25" s="11"/>
      <c r="O25" s="20">
        <f>SUM(O23:O24)</f>
        <v>4962821</v>
      </c>
      <c r="P25" s="11"/>
      <c r="Q25" s="68">
        <f t="shared" si="1"/>
        <v>1</v>
      </c>
      <c r="R25" s="10"/>
      <c r="S25" s="19" t="s">
        <v>18</v>
      </c>
      <c r="T25" s="10"/>
      <c r="U25" s="14">
        <v>23025140</v>
      </c>
      <c r="V25" s="11"/>
      <c r="W25" s="11">
        <v>3</v>
      </c>
      <c r="X25" s="10"/>
      <c r="Y25" s="14">
        <v>19584941</v>
      </c>
      <c r="Z25" s="11"/>
      <c r="AA25" s="66">
        <f>ROUND(Y25*100/$Y$35,0)</f>
        <v>3</v>
      </c>
      <c r="AB25" s="17"/>
      <c r="AC25" s="14">
        <v>19584941</v>
      </c>
      <c r="AD25" s="11"/>
      <c r="AE25" s="66">
        <f>ROUND(AC25*100/$AC$35,0)</f>
        <v>3</v>
      </c>
      <c r="AF25" s="11"/>
      <c r="AG25" s="14">
        <v>13476454</v>
      </c>
      <c r="AH25" s="11"/>
      <c r="AI25" s="66">
        <f>ROUND(AG25*100/$AG$35,0)</f>
        <v>2</v>
      </c>
      <c r="AJ25" s="65"/>
    </row>
    <row r="26" spans="17:36" ht="16.5">
      <c r="Q26" s="76"/>
      <c r="R26" s="10"/>
      <c r="S26" s="19" t="s">
        <v>31</v>
      </c>
      <c r="U26" s="14">
        <v>12242474</v>
      </c>
      <c r="W26" s="11">
        <v>1</v>
      </c>
      <c r="Y26" s="14">
        <v>5362075</v>
      </c>
      <c r="AA26" s="66">
        <f>ROUND(Y26*100/$Y$35,0)</f>
        <v>1</v>
      </c>
      <c r="AB26" s="17"/>
      <c r="AC26" s="14">
        <v>5362075</v>
      </c>
      <c r="AE26" s="66">
        <f>ROUND(AC26*100/$AC$35,0)</f>
        <v>1</v>
      </c>
      <c r="AG26" s="77">
        <v>0</v>
      </c>
      <c r="AI26" s="71" t="s">
        <v>52</v>
      </c>
      <c r="AJ26" s="65"/>
    </row>
    <row r="27" spans="1:37" ht="16.5">
      <c r="A27" s="9" t="s">
        <v>59</v>
      </c>
      <c r="B27" s="10"/>
      <c r="C27" s="15">
        <v>5180732</v>
      </c>
      <c r="D27" s="11"/>
      <c r="E27" s="68">
        <f>ROUND(C27*100/$C$35,0)</f>
        <v>1</v>
      </c>
      <c r="F27" s="10"/>
      <c r="G27" s="15">
        <v>4587910</v>
      </c>
      <c r="H27" s="11"/>
      <c r="I27" s="68">
        <f>ROUNDUP(G27*100/$G$35,0)</f>
        <v>1</v>
      </c>
      <c r="J27" s="10"/>
      <c r="K27" s="15">
        <v>5272184</v>
      </c>
      <c r="L27" s="11"/>
      <c r="M27" s="68">
        <f>ROUND(K27*100/$K$35,0)</f>
        <v>1</v>
      </c>
      <c r="N27" s="11"/>
      <c r="O27" s="15">
        <v>5511443</v>
      </c>
      <c r="P27" s="11"/>
      <c r="Q27" s="68">
        <f>ROUND(O27*100/$O$35,0)</f>
        <v>1</v>
      </c>
      <c r="R27" s="10"/>
      <c r="S27" s="19" t="s">
        <v>19</v>
      </c>
      <c r="T27" s="10"/>
      <c r="U27" s="14">
        <v>10398409</v>
      </c>
      <c r="V27" s="11"/>
      <c r="W27" s="17">
        <v>6</v>
      </c>
      <c r="X27" s="10"/>
      <c r="Y27" s="14">
        <v>32470181</v>
      </c>
      <c r="Z27" s="11"/>
      <c r="AA27" s="66">
        <f>ROUND(Y27*100/$Y$35,0)</f>
        <v>5</v>
      </c>
      <c r="AB27" s="17"/>
      <c r="AC27" s="79">
        <v>13428219</v>
      </c>
      <c r="AD27" s="11"/>
      <c r="AE27" s="66">
        <f>ROUND(AC27*100/$AC$35,0)</f>
        <v>2</v>
      </c>
      <c r="AF27" s="11"/>
      <c r="AG27" s="23">
        <v>28419129</v>
      </c>
      <c r="AH27" s="11"/>
      <c r="AI27" s="66">
        <f>ROUND(AG27*100/$AG$35,0)</f>
        <v>5</v>
      </c>
      <c r="AJ27" s="65"/>
      <c r="AK27" s="78"/>
    </row>
    <row r="28" spans="18:36" ht="16.5">
      <c r="R28" s="10"/>
      <c r="S28" s="12" t="s">
        <v>20</v>
      </c>
      <c r="T28" s="10"/>
      <c r="U28" s="25">
        <v>-7325518</v>
      </c>
      <c r="V28" s="25"/>
      <c r="W28" s="24">
        <v>-1</v>
      </c>
      <c r="X28" s="10"/>
      <c r="Y28" s="25">
        <v>-5520783</v>
      </c>
      <c r="Z28" s="25"/>
      <c r="AA28" s="68">
        <f>ROUND(Y28*100/$Y$35,0)</f>
        <v>-1</v>
      </c>
      <c r="AB28" s="26"/>
      <c r="AC28" s="25">
        <v>-6386793</v>
      </c>
      <c r="AD28" s="25"/>
      <c r="AE28" s="68">
        <f>ROUND(AC28*100/$AC$35,0)</f>
        <v>-1</v>
      </c>
      <c r="AF28" s="25"/>
      <c r="AG28" s="24">
        <v>-6180020</v>
      </c>
      <c r="AH28" s="25"/>
      <c r="AI28" s="68">
        <f>ROUND(AG28*100/$AG$35,0)</f>
        <v>-1</v>
      </c>
      <c r="AJ28" s="65"/>
    </row>
    <row r="29" spans="1:35" ht="16.5">
      <c r="A29" s="9" t="s">
        <v>58</v>
      </c>
      <c r="B29" s="10"/>
      <c r="F29" s="10"/>
      <c r="J29" s="10"/>
      <c r="R29" s="10"/>
      <c r="S29" s="19" t="s">
        <v>67</v>
      </c>
      <c r="T29" s="10"/>
      <c r="U29" s="20">
        <f>SUM(U21:U28)</f>
        <v>561423009</v>
      </c>
      <c r="V29" s="11"/>
      <c r="W29" s="21">
        <f>SUM(W21:W28)</f>
        <v>92</v>
      </c>
      <c r="X29" s="10"/>
      <c r="Y29" s="20">
        <f>SUM(Y21:Y28)</f>
        <v>574978918</v>
      </c>
      <c r="Z29" s="11"/>
      <c r="AA29" s="68">
        <f>ROUND(Y29*100/$Y$35,0)</f>
        <v>91</v>
      </c>
      <c r="AB29" s="17"/>
      <c r="AC29" s="20">
        <f>SUM(AC21:AC28)</f>
        <v>555070946</v>
      </c>
      <c r="AD29" s="11"/>
      <c r="AE29" s="68">
        <f>ROUND(AC29*100/$AC$35,0)</f>
        <v>92</v>
      </c>
      <c r="AF29" s="11"/>
      <c r="AG29" s="20">
        <f>SUM(AG21:AG28)</f>
        <v>558798067</v>
      </c>
      <c r="AH29" s="11"/>
      <c r="AI29" s="68">
        <f>ROUND(AG29*100/$AG$35,0)</f>
        <v>91</v>
      </c>
    </row>
    <row r="30" spans="1:35" ht="16.5">
      <c r="A30" s="12" t="s">
        <v>62</v>
      </c>
      <c r="B30" s="10"/>
      <c r="C30" s="14">
        <v>104602286</v>
      </c>
      <c r="D30" s="11"/>
      <c r="E30" s="66">
        <f>ROUND(C30*100/$C$35,0)</f>
        <v>17</v>
      </c>
      <c r="F30" s="10"/>
      <c r="G30" s="14">
        <v>104617286</v>
      </c>
      <c r="H30" s="11"/>
      <c r="I30" s="66">
        <f>ROUNDDOWN(G30*100/$G$35,0)</f>
        <v>16</v>
      </c>
      <c r="J30" s="10"/>
      <c r="K30" s="14">
        <v>104617286</v>
      </c>
      <c r="L30" s="11"/>
      <c r="M30" s="66">
        <f>ROUND(K30*100/$K$35,0)</f>
        <v>17</v>
      </c>
      <c r="N30" s="11"/>
      <c r="O30" s="14">
        <v>104617586</v>
      </c>
      <c r="P30" s="11"/>
      <c r="Q30" s="66">
        <f>ROUND(O30*100/$O$35,0)</f>
        <v>17</v>
      </c>
      <c r="R30" s="10"/>
      <c r="S30" s="22"/>
      <c r="T30" s="10"/>
      <c r="U30" s="11"/>
      <c r="V30" s="11"/>
      <c r="W30" s="11"/>
      <c r="X30" s="10"/>
      <c r="Y30" s="11"/>
      <c r="Z30" s="11"/>
      <c r="AA30" s="11"/>
      <c r="AB30" s="17"/>
      <c r="AC30" s="11"/>
      <c r="AD30" s="11"/>
      <c r="AE30" s="11"/>
      <c r="AF30" s="11"/>
      <c r="AG30" s="11"/>
      <c r="AH30" s="11"/>
      <c r="AI30" s="11"/>
    </row>
    <row r="31" spans="1:35" ht="31.5">
      <c r="A31" s="12" t="s">
        <v>63</v>
      </c>
      <c r="B31" s="10"/>
      <c r="C31" s="23">
        <v>16163139</v>
      </c>
      <c r="D31" s="17"/>
      <c r="E31" s="66">
        <f>ROUNDDOWN(C31*100/$C$35,0)</f>
        <v>2</v>
      </c>
      <c r="F31" s="10"/>
      <c r="G31" s="23">
        <v>16089165</v>
      </c>
      <c r="H31" s="17"/>
      <c r="I31" s="68">
        <f>ROUND(G31*100/$G$35,0)</f>
        <v>3</v>
      </c>
      <c r="J31" s="10"/>
      <c r="K31" s="74">
        <v>15993351</v>
      </c>
      <c r="L31" s="17"/>
      <c r="M31" s="68">
        <f>ROUNDDOWN(K31*100/$K$35,0)</f>
        <v>2</v>
      </c>
      <c r="N31" s="17"/>
      <c r="O31" s="23">
        <v>16040829</v>
      </c>
      <c r="P31" s="17"/>
      <c r="Q31" s="68">
        <f>ROUND(O31*100/$O$35,0)</f>
        <v>3</v>
      </c>
      <c r="R31" s="10"/>
      <c r="S31" s="22"/>
      <c r="T31" s="10"/>
      <c r="U31" s="11"/>
      <c r="V31" s="11"/>
      <c r="W31" s="11"/>
      <c r="X31" s="10"/>
      <c r="Y31" s="11"/>
      <c r="Z31" s="11"/>
      <c r="AA31" s="11"/>
      <c r="AB31" s="17"/>
      <c r="AC31" s="11"/>
      <c r="AD31" s="11"/>
      <c r="AE31" s="11"/>
      <c r="AF31" s="11"/>
      <c r="AG31" s="11"/>
      <c r="AH31" s="11"/>
      <c r="AI31" s="11"/>
    </row>
    <row r="32" spans="1:35" ht="16.5">
      <c r="A32" s="19" t="s">
        <v>21</v>
      </c>
      <c r="B32" s="10"/>
      <c r="C32" s="20">
        <f>SUM(C30:C31)</f>
        <v>120765425</v>
      </c>
      <c r="D32" s="11"/>
      <c r="E32" s="73">
        <f>ROUND(C32*100/$C$35,0)</f>
        <v>20</v>
      </c>
      <c r="F32" s="10"/>
      <c r="G32" s="20">
        <f>SUM(G30:G31)</f>
        <v>120706451</v>
      </c>
      <c r="H32" s="11"/>
      <c r="I32" s="68">
        <f>ROUND(G32*100/$G$35,0)</f>
        <v>19</v>
      </c>
      <c r="J32" s="10"/>
      <c r="K32" s="20">
        <f>SUM(K30:K31)</f>
        <v>120610637</v>
      </c>
      <c r="L32" s="11"/>
      <c r="M32" s="68">
        <f>ROUNDDOWN(K32*100/$K$35,0)</f>
        <v>19</v>
      </c>
      <c r="N32" s="11"/>
      <c r="O32" s="20">
        <f>SUM(O30:O31)</f>
        <v>120658415</v>
      </c>
      <c r="P32" s="11"/>
      <c r="Q32" s="66">
        <f>ROUND(O32*100/$O$35,0)</f>
        <v>20</v>
      </c>
      <c r="R32" s="10"/>
      <c r="S32" s="22"/>
      <c r="T32" s="10"/>
      <c r="U32" s="11"/>
      <c r="V32" s="11"/>
      <c r="W32" s="11"/>
      <c r="X32" s="10"/>
      <c r="Y32" s="11"/>
      <c r="Z32" s="11"/>
      <c r="AA32" s="11"/>
      <c r="AB32" s="17"/>
      <c r="AC32" s="11"/>
      <c r="AD32" s="11"/>
      <c r="AE32" s="11"/>
      <c r="AF32" s="11"/>
      <c r="AG32" s="11"/>
      <c r="AH32" s="11"/>
      <c r="AI32" s="11"/>
    </row>
    <row r="33" spans="1:35" ht="16.5">
      <c r="A33" s="19" t="s">
        <v>64</v>
      </c>
      <c r="B33" s="10"/>
      <c r="C33" s="20">
        <f>C32+C27+C25</f>
        <v>131781377</v>
      </c>
      <c r="D33" s="11"/>
      <c r="E33" s="73">
        <f>E32+E27+E25</f>
        <v>22</v>
      </c>
      <c r="F33" s="10"/>
      <c r="G33" s="20">
        <f>G32+G27+G25</f>
        <v>130268642</v>
      </c>
      <c r="H33" s="11"/>
      <c r="I33" s="73">
        <f>I32+I27+I25</f>
        <v>21</v>
      </c>
      <c r="J33" s="10"/>
      <c r="K33" s="20">
        <f>K32+K27+K25</f>
        <v>131297899</v>
      </c>
      <c r="L33" s="11"/>
      <c r="M33" s="73">
        <f>M32+M27+M25</f>
        <v>21</v>
      </c>
      <c r="N33" s="11"/>
      <c r="O33" s="20">
        <f>O32+O27+O25</f>
        <v>131132679</v>
      </c>
      <c r="P33" s="11"/>
      <c r="Q33" s="73">
        <f>Q32+Q27+Q25</f>
        <v>22</v>
      </c>
      <c r="R33" s="10"/>
      <c r="S33" s="22"/>
      <c r="T33" s="10"/>
      <c r="U33" s="11"/>
      <c r="V33" s="11"/>
      <c r="W33" s="11"/>
      <c r="X33" s="10"/>
      <c r="Y33" s="11"/>
      <c r="Z33" s="11"/>
      <c r="AA33" s="11"/>
      <c r="AB33" s="17"/>
      <c r="AC33" s="11"/>
      <c r="AD33" s="11"/>
      <c r="AE33" s="11"/>
      <c r="AF33" s="11"/>
      <c r="AG33" s="11"/>
      <c r="AH33" s="11"/>
      <c r="AI33" s="11"/>
    </row>
    <row r="34" spans="18:35" ht="16.5">
      <c r="R34" s="27"/>
      <c r="S34" s="22"/>
      <c r="T34" s="10"/>
      <c r="U34" s="11"/>
      <c r="V34" s="11"/>
      <c r="W34" s="11"/>
      <c r="X34" s="10"/>
      <c r="Y34" s="11"/>
      <c r="Z34" s="11"/>
      <c r="AA34" s="11"/>
      <c r="AB34" s="17"/>
      <c r="AC34" s="11"/>
      <c r="AD34" s="11"/>
      <c r="AE34" s="11"/>
      <c r="AF34" s="11"/>
      <c r="AG34" s="11"/>
      <c r="AH34" s="11"/>
      <c r="AI34" s="11"/>
    </row>
    <row r="35" spans="1:35" ht="17.25" thickBot="1">
      <c r="A35" s="9" t="s">
        <v>22</v>
      </c>
      <c r="B35" s="10"/>
      <c r="C35" s="28">
        <f>SUM(C15,C25,C27,C32)</f>
        <v>617073359</v>
      </c>
      <c r="D35" s="11"/>
      <c r="E35" s="29">
        <v>100</v>
      </c>
      <c r="F35" s="10"/>
      <c r="G35" s="28">
        <f>SUM(G15,G25,G27,G32)</f>
        <v>631064386</v>
      </c>
      <c r="H35" s="11"/>
      <c r="I35" s="29">
        <v>100</v>
      </c>
      <c r="J35" s="10"/>
      <c r="K35" s="28">
        <f>SUM(K15,K25,K27,K32)</f>
        <v>605990469</v>
      </c>
      <c r="L35" s="11"/>
      <c r="M35" s="29">
        <v>100</v>
      </c>
      <c r="N35" s="11"/>
      <c r="O35" s="28">
        <f>SUM(O15,O25,O27,O32)</f>
        <v>616989048</v>
      </c>
      <c r="P35" s="11"/>
      <c r="Q35" s="29">
        <v>100</v>
      </c>
      <c r="R35" s="10"/>
      <c r="S35" s="9" t="s">
        <v>68</v>
      </c>
      <c r="T35" s="10"/>
      <c r="U35" s="28">
        <f>SUM(U29,U17)</f>
        <v>617073359</v>
      </c>
      <c r="V35" s="11"/>
      <c r="W35" s="29">
        <v>100</v>
      </c>
      <c r="X35" s="10"/>
      <c r="Y35" s="28">
        <f>SUM(Y29,Y17)</f>
        <v>631064386</v>
      </c>
      <c r="Z35" s="11"/>
      <c r="AA35" s="29">
        <v>100</v>
      </c>
      <c r="AB35" s="17"/>
      <c r="AC35" s="28">
        <f>SUM(AC29,AC17)</f>
        <v>605990469</v>
      </c>
      <c r="AD35" s="11"/>
      <c r="AE35" s="29">
        <v>100</v>
      </c>
      <c r="AF35" s="11"/>
      <c r="AG35" s="28">
        <f>SUM(AG17,AG29)</f>
        <v>616989048</v>
      </c>
      <c r="AH35" s="11"/>
      <c r="AI35" s="29">
        <f>SUM(AI17,AI29)</f>
        <v>100</v>
      </c>
    </row>
    <row r="36" spans="18:33" ht="17.25" thickTop="1">
      <c r="R36" s="10"/>
      <c r="U36" s="2">
        <f>IF(C35=U35,"","error")</f>
      </c>
      <c r="Y36" s="2">
        <f>IF(G35=Y35,"","error")</f>
      </c>
      <c r="AC36" s="2">
        <f>IF(K35=AC35,"","error")</f>
      </c>
      <c r="AG36" s="2">
        <f>IF(O35=AG35,"","error")</f>
      </c>
    </row>
    <row r="37" spans="3:21" ht="16.5">
      <c r="C37" s="59"/>
      <c r="R37" s="10"/>
      <c r="U37" s="59"/>
    </row>
    <row r="38" ht="16.5">
      <c r="R38" s="10"/>
    </row>
    <row r="40" ht="16.5">
      <c r="C40" s="58"/>
    </row>
  </sheetData>
  <sheetProtection/>
  <mergeCells count="12">
    <mergeCell ref="U6:W6"/>
    <mergeCell ref="Y6:AA6"/>
    <mergeCell ref="AC6:AE6"/>
    <mergeCell ref="AG6:AI6"/>
    <mergeCell ref="C6:E6"/>
    <mergeCell ref="G6:I6"/>
    <mergeCell ref="K6:M6"/>
    <mergeCell ref="O6:Q6"/>
    <mergeCell ref="A1:AI1"/>
    <mergeCell ref="A2:AI2"/>
    <mergeCell ref="A3:AI3"/>
    <mergeCell ref="A4:AI4"/>
  </mergeCells>
  <printOptions/>
  <pageMargins left="0.42" right="0.32" top="1" bottom="1" header="0.5" footer="0.5"/>
  <pageSetup fitToHeight="1" fitToWidth="1" horizontalDpi="600" verticalDpi="60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zoomScalePageLayoutView="0" workbookViewId="0" topLeftCell="A1">
      <selection activeCell="M14" sqref="M14"/>
    </sheetView>
  </sheetViews>
  <sheetFormatPr defaultColWidth="10.28125" defaultRowHeight="12.75"/>
  <cols>
    <col min="1" max="1" width="31.421875" style="2" customWidth="1"/>
    <col min="2" max="2" width="5.00390625" style="2" customWidth="1"/>
    <col min="3" max="3" width="14.8515625" style="2" hidden="1" customWidth="1"/>
    <col min="4" max="4" width="3.421875" style="2" hidden="1" customWidth="1"/>
    <col min="5" max="5" width="7.00390625" style="2" hidden="1" customWidth="1"/>
    <col min="6" max="6" width="3.57421875" style="2" hidden="1" customWidth="1"/>
    <col min="7" max="7" width="14.8515625" style="2" hidden="1" customWidth="1"/>
    <col min="8" max="8" width="3.140625" style="2" hidden="1" customWidth="1"/>
    <col min="9" max="9" width="7.00390625" style="2" hidden="1" customWidth="1"/>
    <col min="10" max="10" width="2.8515625" style="2" hidden="1" customWidth="1"/>
    <col min="11" max="11" width="12.8515625" style="2" customWidth="1"/>
    <col min="12" max="12" width="2.57421875" style="2" customWidth="1"/>
    <col min="13" max="13" width="10.28125" style="2" customWidth="1"/>
    <col min="14" max="14" width="3.28125" style="2" customWidth="1"/>
    <col min="15" max="15" width="13.8515625" style="2" customWidth="1"/>
    <col min="16" max="16" width="2.57421875" style="2" customWidth="1"/>
    <col min="17" max="17" width="10.28125" style="2" customWidth="1"/>
    <col min="18" max="18" width="2.8515625" style="2" customWidth="1"/>
    <col min="19" max="19" width="15.00390625" style="2" customWidth="1"/>
    <col min="20" max="20" width="2.57421875" style="2" customWidth="1"/>
    <col min="21" max="21" width="10.28125" style="2" customWidth="1"/>
    <col min="22" max="22" width="3.28125" style="2" customWidth="1"/>
    <col min="23" max="23" width="13.8515625" style="2" customWidth="1"/>
    <col min="24" max="24" width="2.57421875" style="2" customWidth="1"/>
    <col min="25" max="16384" width="10.28125" style="2" customWidth="1"/>
  </cols>
  <sheetData>
    <row r="1" spans="1:25" ht="16.5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</row>
    <row r="2" spans="1:25" ht="16.5">
      <c r="A2" s="88" t="s">
        <v>85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</row>
    <row r="3" spans="1:25" ht="16.5">
      <c r="A3" s="88" t="s">
        <v>77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</row>
    <row r="4" spans="1:25" ht="16.5">
      <c r="A4" s="89" t="s">
        <v>1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</row>
    <row r="5" ht="16.5">
      <c r="A5" s="30"/>
    </row>
    <row r="6" spans="1:25" ht="36" customHeight="1" thickBot="1">
      <c r="A6" s="31"/>
      <c r="B6" s="31"/>
      <c r="C6" s="90" t="s">
        <v>80</v>
      </c>
      <c r="D6" s="90"/>
      <c r="E6" s="90"/>
      <c r="F6" s="31"/>
      <c r="G6" s="90" t="s">
        <v>81</v>
      </c>
      <c r="H6" s="90"/>
      <c r="I6" s="90"/>
      <c r="K6" s="90" t="s">
        <v>70</v>
      </c>
      <c r="L6" s="90"/>
      <c r="M6" s="90"/>
      <c r="N6" s="31"/>
      <c r="O6" s="90" t="s">
        <v>71</v>
      </c>
      <c r="P6" s="90"/>
      <c r="Q6" s="90"/>
      <c r="S6" s="90" t="s">
        <v>78</v>
      </c>
      <c r="T6" s="90"/>
      <c r="U6" s="90"/>
      <c r="V6" s="31"/>
      <c r="W6" s="90" t="s">
        <v>79</v>
      </c>
      <c r="X6" s="90"/>
      <c r="Y6" s="90"/>
    </row>
    <row r="7" spans="1:25" ht="17.25" thickBot="1">
      <c r="A7" s="31"/>
      <c r="B7" s="31"/>
      <c r="C7" s="32" t="s">
        <v>3</v>
      </c>
      <c r="D7" s="33"/>
      <c r="E7" s="34" t="s">
        <v>4</v>
      </c>
      <c r="F7" s="35"/>
      <c r="G7" s="32" t="s">
        <v>3</v>
      </c>
      <c r="H7" s="33"/>
      <c r="I7" s="34" t="s">
        <v>4</v>
      </c>
      <c r="K7" s="32" t="s">
        <v>3</v>
      </c>
      <c r="L7" s="33"/>
      <c r="M7" s="34" t="s">
        <v>4</v>
      </c>
      <c r="N7" s="35"/>
      <c r="O7" s="32" t="s">
        <v>3</v>
      </c>
      <c r="P7" s="33"/>
      <c r="Q7" s="34" t="s">
        <v>4</v>
      </c>
      <c r="S7" s="32" t="s">
        <v>3</v>
      </c>
      <c r="T7" s="33"/>
      <c r="U7" s="34" t="s">
        <v>4</v>
      </c>
      <c r="V7" s="35"/>
      <c r="W7" s="32" t="s">
        <v>3</v>
      </c>
      <c r="X7" s="33"/>
      <c r="Y7" s="34" t="s">
        <v>4</v>
      </c>
    </row>
    <row r="8" spans="1:25" ht="16.5">
      <c r="A8" s="36" t="s">
        <v>32</v>
      </c>
      <c r="B8" s="31"/>
      <c r="C8" s="37"/>
      <c r="D8" s="38"/>
      <c r="E8" s="37"/>
      <c r="F8" s="38"/>
      <c r="G8" s="37"/>
      <c r="H8" s="38"/>
      <c r="I8" s="37"/>
      <c r="K8" s="37"/>
      <c r="L8" s="38"/>
      <c r="M8" s="37"/>
      <c r="N8" s="38"/>
      <c r="O8" s="37"/>
      <c r="P8" s="38"/>
      <c r="Q8" s="37"/>
      <c r="S8" s="60"/>
      <c r="T8" s="38"/>
      <c r="U8" s="37"/>
      <c r="V8" s="38"/>
      <c r="W8" s="37"/>
      <c r="X8" s="38"/>
      <c r="Y8" s="37"/>
    </row>
    <row r="9" spans="1:25" ht="16.5">
      <c r="A9" s="36" t="s">
        <v>39</v>
      </c>
      <c r="B9" s="31"/>
      <c r="C9" s="39">
        <v>48179664</v>
      </c>
      <c r="D9" s="38"/>
      <c r="E9" s="37">
        <f>ROUND(C9*100/$C$12,0)</f>
        <v>90</v>
      </c>
      <c r="F9" s="38"/>
      <c r="G9" s="39">
        <v>48609480</v>
      </c>
      <c r="H9" s="38"/>
      <c r="I9" s="37">
        <f>ROUNDUP(G9*100/$G$12,0)</f>
        <v>89</v>
      </c>
      <c r="K9" s="39">
        <f>S9-C9</f>
        <v>44654110</v>
      </c>
      <c r="L9" s="38"/>
      <c r="M9" s="37">
        <f>ROUND(K9*100/$K$12,0)</f>
        <v>90</v>
      </c>
      <c r="N9" s="38"/>
      <c r="O9" s="39">
        <f>W9-G9</f>
        <v>50940113</v>
      </c>
      <c r="P9" s="38"/>
      <c r="Q9" s="37">
        <f>ROUNDUP(O9*100/$O$12,0)</f>
        <v>92</v>
      </c>
      <c r="S9" s="39">
        <v>92833774</v>
      </c>
      <c r="T9" s="38"/>
      <c r="U9" s="37">
        <f>ROUND(S9*100/$S$12,0)</f>
        <v>90</v>
      </c>
      <c r="V9" s="38"/>
      <c r="W9" s="39">
        <v>99549593</v>
      </c>
      <c r="X9" s="38"/>
      <c r="Y9" s="37">
        <f>ROUND(W9*100/$W$12,0)</f>
        <v>90</v>
      </c>
    </row>
    <row r="10" spans="1:25" ht="16.5">
      <c r="A10" s="36" t="s">
        <v>40</v>
      </c>
      <c r="B10" s="31"/>
      <c r="C10" s="1">
        <v>988629</v>
      </c>
      <c r="D10" s="38"/>
      <c r="E10" s="37">
        <f>ROUND(C10*100/$C$12,0)</f>
        <v>2</v>
      </c>
      <c r="F10" s="38"/>
      <c r="G10" s="1">
        <v>2360084</v>
      </c>
      <c r="H10" s="38"/>
      <c r="I10" s="37">
        <f>ROUND(G10*100/$G$12,0)</f>
        <v>4</v>
      </c>
      <c r="K10" s="1">
        <f>S10-C10</f>
        <v>1194327</v>
      </c>
      <c r="L10" s="38"/>
      <c r="M10" s="37">
        <f>ROUND(K10*100/$K$12,0)</f>
        <v>2</v>
      </c>
      <c r="N10" s="38"/>
      <c r="O10" s="1">
        <f>W10-G10</f>
        <v>656384</v>
      </c>
      <c r="P10" s="38"/>
      <c r="Q10" s="37">
        <f>ROUND(O10*100/$O$12,0)</f>
        <v>1</v>
      </c>
      <c r="S10" s="1">
        <v>2182956</v>
      </c>
      <c r="T10" s="38"/>
      <c r="U10" s="37">
        <f>ROUND(S10*100/$S$12,0)</f>
        <v>2</v>
      </c>
      <c r="V10" s="38"/>
      <c r="W10" s="1">
        <v>3016468</v>
      </c>
      <c r="X10" s="38"/>
      <c r="Y10" s="37">
        <f>ROUND(W10*100/$W$12,0)</f>
        <v>3</v>
      </c>
    </row>
    <row r="11" spans="1:25" ht="16.5">
      <c r="A11" s="36" t="s">
        <v>41</v>
      </c>
      <c r="B11" s="31"/>
      <c r="C11" s="40">
        <v>4182610</v>
      </c>
      <c r="D11" s="38"/>
      <c r="E11" s="41">
        <f>ROUND(C11*100/$C$12,0)</f>
        <v>8</v>
      </c>
      <c r="F11" s="38"/>
      <c r="G11" s="40">
        <v>3998878</v>
      </c>
      <c r="H11" s="38"/>
      <c r="I11" s="41">
        <f>ROUND(G11*100/$G$12,0)</f>
        <v>7</v>
      </c>
      <c r="K11" s="40">
        <f>S11-C11</f>
        <v>3582379</v>
      </c>
      <c r="L11" s="38"/>
      <c r="M11" s="41">
        <f>ROUND(K11*100/$K$12,0)</f>
        <v>7</v>
      </c>
      <c r="N11" s="38"/>
      <c r="O11" s="40">
        <f>W11-G11</f>
        <v>3923770</v>
      </c>
      <c r="P11" s="38"/>
      <c r="Q11" s="41">
        <f>ROUND(O11*100/$O$12,0)</f>
        <v>7</v>
      </c>
      <c r="S11" s="40">
        <v>7764989</v>
      </c>
      <c r="T11" s="38"/>
      <c r="U11" s="41">
        <f>ROUND(S11*100/$S$12,0)</f>
        <v>8</v>
      </c>
      <c r="V11" s="38"/>
      <c r="W11" s="40">
        <v>7922648</v>
      </c>
      <c r="X11" s="38"/>
      <c r="Y11" s="41">
        <f>ROUND(W11*100/$W$12,0)</f>
        <v>7</v>
      </c>
    </row>
    <row r="12" spans="1:25" ht="16.5">
      <c r="A12" s="36" t="s">
        <v>33</v>
      </c>
      <c r="B12" s="31"/>
      <c r="C12" s="1">
        <f>SUM(C9:C11)</f>
        <v>53350903</v>
      </c>
      <c r="D12" s="38"/>
      <c r="E12" s="37">
        <v>100</v>
      </c>
      <c r="F12" s="38"/>
      <c r="G12" s="1">
        <f>SUM(G9:G11)</f>
        <v>54968442</v>
      </c>
      <c r="H12" s="38"/>
      <c r="I12" s="37">
        <v>100</v>
      </c>
      <c r="K12" s="1">
        <f>SUM(K9:K11)</f>
        <v>49430816</v>
      </c>
      <c r="L12" s="38"/>
      <c r="M12" s="37">
        <v>100</v>
      </c>
      <c r="N12" s="38"/>
      <c r="O12" s="1">
        <f>SUM(O9:O11)</f>
        <v>55520267</v>
      </c>
      <c r="P12" s="38"/>
      <c r="Q12" s="37">
        <v>100</v>
      </c>
      <c r="S12" s="1">
        <f>SUM(S9:S11)</f>
        <v>102781719</v>
      </c>
      <c r="T12" s="38"/>
      <c r="U12" s="37">
        <v>100</v>
      </c>
      <c r="V12" s="38"/>
      <c r="W12" s="1">
        <f>SUM(W9:W11)</f>
        <v>110488709</v>
      </c>
      <c r="X12" s="38"/>
      <c r="Y12" s="37">
        <v>100</v>
      </c>
    </row>
    <row r="13" spans="1:25" ht="16.5">
      <c r="A13" s="31"/>
      <c r="B13" s="31"/>
      <c r="C13" s="37"/>
      <c r="D13" s="38"/>
      <c r="E13" s="37"/>
      <c r="F13" s="38"/>
      <c r="G13" s="37"/>
      <c r="H13" s="38"/>
      <c r="I13" s="37"/>
      <c r="K13" s="37"/>
      <c r="L13" s="38"/>
      <c r="M13" s="37"/>
      <c r="N13" s="38"/>
      <c r="O13" s="37"/>
      <c r="P13" s="38"/>
      <c r="Q13" s="37"/>
      <c r="S13" s="37"/>
      <c r="T13" s="38"/>
      <c r="U13" s="37"/>
      <c r="V13" s="38"/>
      <c r="W13" s="37"/>
      <c r="X13" s="38"/>
      <c r="Y13" s="37"/>
    </row>
    <row r="14" spans="1:25" ht="16.5">
      <c r="A14" s="36" t="s">
        <v>42</v>
      </c>
      <c r="B14" s="31"/>
      <c r="C14" s="47">
        <f>-47809762+602643</f>
        <v>-47207119</v>
      </c>
      <c r="D14" s="43"/>
      <c r="E14" s="47">
        <f>ROUNDUP(C14*100/$C$12,0)</f>
        <v>-89</v>
      </c>
      <c r="F14" s="43"/>
      <c r="G14" s="47">
        <f>-49036173+56750+329455</f>
        <v>-48649968</v>
      </c>
      <c r="H14" s="43"/>
      <c r="I14" s="47">
        <f>ROUNDDOWN(G14*100/$G$12,0)</f>
        <v>-88</v>
      </c>
      <c r="J14" s="81"/>
      <c r="K14" s="47">
        <f>S14-C14</f>
        <v>-46336342</v>
      </c>
      <c r="L14" s="43"/>
      <c r="M14" s="47">
        <f>ROUNDUP(K14*100/$K$12,0)</f>
        <v>-94</v>
      </c>
      <c r="N14" s="43"/>
      <c r="O14" s="47">
        <f>W14-G14</f>
        <v>-46864447</v>
      </c>
      <c r="P14" s="43"/>
      <c r="Q14" s="47">
        <f>ROUNDDOWN(O14*100/$O$12,0)</f>
        <v>-84</v>
      </c>
      <c r="R14" s="81"/>
      <c r="S14" s="47">
        <v>-93543461</v>
      </c>
      <c r="T14" s="43"/>
      <c r="U14" s="47">
        <f>ROUNDUP(S14*100/$S$12,0)</f>
        <v>-92</v>
      </c>
      <c r="V14" s="43"/>
      <c r="W14" s="82">
        <v>-95514415</v>
      </c>
      <c r="X14" s="43"/>
      <c r="Y14" s="47">
        <f>ROUNDDOWN(W14*100/$W$12,0)</f>
        <v>-86</v>
      </c>
    </row>
    <row r="15" spans="1:25" ht="16.5">
      <c r="A15" s="31"/>
      <c r="B15" s="31"/>
      <c r="C15" s="37"/>
      <c r="D15" s="38"/>
      <c r="E15" s="37"/>
      <c r="F15" s="38"/>
      <c r="G15" s="37"/>
      <c r="H15" s="38"/>
      <c r="I15" s="37"/>
      <c r="K15" s="37"/>
      <c r="L15" s="38"/>
      <c r="M15" s="37"/>
      <c r="N15" s="38"/>
      <c r="O15" s="37"/>
      <c r="P15" s="38"/>
      <c r="Q15" s="37"/>
      <c r="S15" s="37"/>
      <c r="T15" s="38"/>
      <c r="U15" s="37"/>
      <c r="V15" s="38"/>
      <c r="W15" s="37"/>
      <c r="X15" s="38"/>
      <c r="Y15" s="37"/>
    </row>
    <row r="16" spans="1:25" ht="16.5">
      <c r="A16" s="36" t="s">
        <v>34</v>
      </c>
      <c r="B16" s="31"/>
      <c r="C16" s="40">
        <f>SUM(C12:C14)</f>
        <v>6143784</v>
      </c>
      <c r="D16" s="38"/>
      <c r="E16" s="47">
        <f>E12+E14</f>
        <v>11</v>
      </c>
      <c r="F16" s="38"/>
      <c r="G16" s="40">
        <f>SUM(G12:G14)</f>
        <v>6318474</v>
      </c>
      <c r="H16" s="38"/>
      <c r="I16" s="47">
        <f>I12+I14</f>
        <v>12</v>
      </c>
      <c r="K16" s="40">
        <f>SUM(K12:K14)</f>
        <v>3094474</v>
      </c>
      <c r="L16" s="38"/>
      <c r="M16" s="47">
        <f>M12+M14</f>
        <v>6</v>
      </c>
      <c r="N16" s="38"/>
      <c r="O16" s="40">
        <f>SUM(O12:O14)</f>
        <v>8655820</v>
      </c>
      <c r="P16" s="38"/>
      <c r="Q16" s="47">
        <f>Q12+Q14</f>
        <v>16</v>
      </c>
      <c r="S16" s="40">
        <f>SUM(S12:S14)</f>
        <v>9238258</v>
      </c>
      <c r="T16" s="38"/>
      <c r="U16" s="47">
        <f>U12+U14</f>
        <v>8</v>
      </c>
      <c r="V16" s="38"/>
      <c r="W16" s="40">
        <f>SUM(W12:W14)</f>
        <v>14974294</v>
      </c>
      <c r="X16" s="38"/>
      <c r="Y16" s="47">
        <f>Y12+Y14</f>
        <v>14</v>
      </c>
    </row>
    <row r="17" spans="1:25" ht="16.5">
      <c r="A17" s="31"/>
      <c r="B17" s="31"/>
      <c r="C17" s="37"/>
      <c r="D17" s="38"/>
      <c r="E17" s="37"/>
      <c r="F17" s="38"/>
      <c r="G17" s="37"/>
      <c r="H17" s="38"/>
      <c r="I17" s="37"/>
      <c r="K17" s="37"/>
      <c r="L17" s="38"/>
      <c r="M17" s="37"/>
      <c r="N17" s="38"/>
      <c r="O17" s="37"/>
      <c r="P17" s="38"/>
      <c r="Q17" s="37"/>
      <c r="S17" s="37"/>
      <c r="T17" s="38"/>
      <c r="U17" s="37"/>
      <c r="V17" s="38"/>
      <c r="W17" s="37"/>
      <c r="X17" s="38"/>
      <c r="Y17" s="37"/>
    </row>
    <row r="18" spans="1:25" ht="16.5">
      <c r="A18" s="36" t="s">
        <v>47</v>
      </c>
      <c r="B18" s="31"/>
      <c r="C18" s="37"/>
      <c r="D18" s="38"/>
      <c r="E18" s="37"/>
      <c r="F18" s="38"/>
      <c r="G18" s="37"/>
      <c r="H18" s="38"/>
      <c r="I18" s="37"/>
      <c r="K18" s="37"/>
      <c r="L18" s="38"/>
      <c r="M18" s="37"/>
      <c r="N18" s="38"/>
      <c r="O18" s="37"/>
      <c r="P18" s="38"/>
      <c r="Q18" s="37"/>
      <c r="S18" s="37"/>
      <c r="T18" s="38"/>
      <c r="U18" s="37"/>
      <c r="V18" s="38"/>
      <c r="W18" s="37"/>
      <c r="X18" s="38"/>
      <c r="Y18" s="37"/>
    </row>
    <row r="19" spans="1:25" ht="16.5">
      <c r="A19" s="36" t="s">
        <v>45</v>
      </c>
      <c r="B19" s="31"/>
      <c r="C19" s="1">
        <f>1460598+12287</f>
        <v>1472885</v>
      </c>
      <c r="D19" s="38"/>
      <c r="E19" s="37">
        <f>ROUND(C19*100/$C$12,0)</f>
        <v>3</v>
      </c>
      <c r="F19" s="38"/>
      <c r="G19" s="1">
        <f>1368813+87207</f>
        <v>1456020</v>
      </c>
      <c r="H19" s="38"/>
      <c r="I19" s="37">
        <f>ROUNDDOWN(G19*100/$G$12,0)</f>
        <v>2</v>
      </c>
      <c r="K19" s="1">
        <f>S19-C19</f>
        <v>1588553</v>
      </c>
      <c r="L19" s="38"/>
      <c r="M19" s="37">
        <f>ROUND(K19*100/$K$12,0)</f>
        <v>3</v>
      </c>
      <c r="N19" s="38"/>
      <c r="O19" s="61">
        <f>W19-G19</f>
        <v>1199266</v>
      </c>
      <c r="P19" s="38"/>
      <c r="Q19" s="53">
        <f>ROUNDDOWN(O19*100/$O$12,0)</f>
        <v>2</v>
      </c>
      <c r="S19" s="1">
        <v>3061438</v>
      </c>
      <c r="T19" s="38"/>
      <c r="U19" s="37">
        <f>ROUND(S19*100/$S$12,0)</f>
        <v>3</v>
      </c>
      <c r="V19" s="38"/>
      <c r="W19" s="1">
        <v>2655286</v>
      </c>
      <c r="X19" s="38"/>
      <c r="Y19" s="37">
        <f>ROUNDDOWN(W19*100/$W$12,0)</f>
        <v>2</v>
      </c>
    </row>
    <row r="20" spans="1:25" ht="16.5">
      <c r="A20" s="36" t="s">
        <v>46</v>
      </c>
      <c r="B20" s="31"/>
      <c r="C20" s="1">
        <v>116985</v>
      </c>
      <c r="D20" s="38"/>
      <c r="E20" s="44" t="s">
        <v>52</v>
      </c>
      <c r="F20" s="38"/>
      <c r="G20" s="42">
        <v>-78816</v>
      </c>
      <c r="H20" s="38"/>
      <c r="I20" s="55" t="s">
        <v>52</v>
      </c>
      <c r="K20" s="60">
        <f>S20-C20</f>
        <v>83518</v>
      </c>
      <c r="L20" s="38"/>
      <c r="M20" s="44" t="s">
        <v>52</v>
      </c>
      <c r="N20" s="38"/>
      <c r="O20" s="40">
        <f>W20-G20</f>
        <v>6297</v>
      </c>
      <c r="P20" s="38"/>
      <c r="Q20" s="62">
        <f>ROUNDDOWN(O20*100/$O$12,0)</f>
        <v>0</v>
      </c>
      <c r="S20" s="1">
        <v>200503</v>
      </c>
      <c r="T20" s="38"/>
      <c r="U20" s="60">
        <f>ROUND(S20*100/$S$12,0)</f>
        <v>0</v>
      </c>
      <c r="V20" s="38"/>
      <c r="W20" s="47">
        <v>-72519</v>
      </c>
      <c r="X20" s="38"/>
      <c r="Y20" s="62">
        <f>ROUNDDOWN(W20*100/$W$12,0)</f>
        <v>0</v>
      </c>
    </row>
    <row r="21" spans="1:25" ht="16.5">
      <c r="A21" s="36" t="s">
        <v>35</v>
      </c>
      <c r="B21" s="31"/>
      <c r="C21" s="45">
        <f>SUM(C19:C20)</f>
        <v>1589870</v>
      </c>
      <c r="D21" s="38"/>
      <c r="E21" s="46">
        <f>ROUND(C21*100/$C$12,0)</f>
        <v>3</v>
      </c>
      <c r="F21" s="38"/>
      <c r="G21" s="45">
        <f>SUM(G19:G20)</f>
        <v>1377204</v>
      </c>
      <c r="H21" s="38"/>
      <c r="I21" s="41">
        <f>ROUNDDOWN(G21*100/$G$12,0)</f>
        <v>2</v>
      </c>
      <c r="K21" s="45">
        <f>SUM(K19:K20)</f>
        <v>1672071</v>
      </c>
      <c r="L21" s="38"/>
      <c r="M21" s="46">
        <f>ROUND(K21*100/$K$12,0)</f>
        <v>3</v>
      </c>
      <c r="N21" s="38"/>
      <c r="O21" s="45">
        <f>SUM(O19:O20)</f>
        <v>1205563</v>
      </c>
      <c r="P21" s="38"/>
      <c r="Q21" s="41">
        <f>ROUNDDOWN(O21*100/$O$12,0)</f>
        <v>2</v>
      </c>
      <c r="S21" s="45">
        <f>SUM(S19:S20)</f>
        <v>3261941</v>
      </c>
      <c r="T21" s="38"/>
      <c r="U21" s="46">
        <f>ROUND(S21*100/$S$12,0)</f>
        <v>3</v>
      </c>
      <c r="V21" s="38"/>
      <c r="W21" s="45">
        <f>SUM(W19:W20)</f>
        <v>2582767</v>
      </c>
      <c r="X21" s="38"/>
      <c r="Y21" s="41">
        <f>ROUNDDOWN(W21*100/$W$12,0)</f>
        <v>2</v>
      </c>
    </row>
    <row r="22" spans="1:25" ht="16.5">
      <c r="A22" s="31"/>
      <c r="B22" s="31"/>
      <c r="C22" s="37"/>
      <c r="D22" s="38"/>
      <c r="E22" s="37"/>
      <c r="F22" s="38"/>
      <c r="G22" s="37"/>
      <c r="H22" s="38"/>
      <c r="I22" s="37"/>
      <c r="K22" s="37"/>
      <c r="L22" s="38"/>
      <c r="M22" s="37"/>
      <c r="N22" s="38"/>
      <c r="O22" s="37"/>
      <c r="P22" s="38"/>
      <c r="Q22" s="37"/>
      <c r="S22" s="37"/>
      <c r="T22" s="38"/>
      <c r="U22" s="37"/>
      <c r="V22" s="38"/>
      <c r="W22" s="37"/>
      <c r="X22" s="38"/>
      <c r="Y22" s="37"/>
    </row>
    <row r="23" spans="1:25" ht="16.5">
      <c r="A23" s="36" t="s">
        <v>36</v>
      </c>
      <c r="B23" s="31"/>
      <c r="C23" s="1">
        <f>SUM(C16,C21)</f>
        <v>7733654</v>
      </c>
      <c r="D23" s="38"/>
      <c r="E23" s="37">
        <f>ROUND(C23*100/$C$12,0)</f>
        <v>14</v>
      </c>
      <c r="F23" s="38"/>
      <c r="G23" s="1">
        <f>SUM(G16,G21)</f>
        <v>7695678</v>
      </c>
      <c r="H23" s="38"/>
      <c r="I23" s="37">
        <f>ROUND(G23*100/$G$12,0)</f>
        <v>14</v>
      </c>
      <c r="K23" s="1">
        <f>SUM(K16,K21)</f>
        <v>4766545</v>
      </c>
      <c r="L23" s="38"/>
      <c r="M23" s="37">
        <f>ROUND(K23*100/$K$12,0)</f>
        <v>10</v>
      </c>
      <c r="N23" s="38"/>
      <c r="O23" s="1">
        <f>SUM(O16,O21)</f>
        <v>9861383</v>
      </c>
      <c r="P23" s="38"/>
      <c r="Q23" s="37">
        <f>ROUND(O23*100/$O$12,0)</f>
        <v>18</v>
      </c>
      <c r="S23" s="1">
        <f>SUM(S16,S21)</f>
        <v>12500199</v>
      </c>
      <c r="T23" s="38"/>
      <c r="U23" s="37">
        <f>ROUND(S23*100/$S$12,0)</f>
        <v>12</v>
      </c>
      <c r="V23" s="38"/>
      <c r="W23" s="1">
        <f>SUM(W16,W21)</f>
        <v>17557061</v>
      </c>
      <c r="X23" s="38"/>
      <c r="Y23" s="37">
        <f>ROUND(W23*100/$W$12,0)</f>
        <v>16</v>
      </c>
    </row>
    <row r="24" spans="1:25" ht="16.5">
      <c r="A24" s="31"/>
      <c r="B24" s="31"/>
      <c r="C24" s="37"/>
      <c r="D24" s="38"/>
      <c r="E24" s="37"/>
      <c r="F24" s="38"/>
      <c r="G24" s="37"/>
      <c r="H24" s="38"/>
      <c r="I24" s="37"/>
      <c r="K24" s="37"/>
      <c r="L24" s="38"/>
      <c r="M24" s="37"/>
      <c r="N24" s="38"/>
      <c r="O24" s="37"/>
      <c r="P24" s="38"/>
      <c r="Q24" s="37"/>
      <c r="S24" s="37"/>
      <c r="T24" s="38"/>
      <c r="U24" s="37"/>
      <c r="V24" s="38"/>
      <c r="W24" s="37"/>
      <c r="X24" s="38"/>
      <c r="Y24" s="37"/>
    </row>
    <row r="25" spans="1:25" ht="16.5">
      <c r="A25" s="36" t="s">
        <v>43</v>
      </c>
      <c r="B25" s="31"/>
      <c r="C25" s="47">
        <f>-1212378-102343</f>
        <v>-1314721</v>
      </c>
      <c r="D25" s="38"/>
      <c r="E25" s="47">
        <f>ROUND(C25*100/$C$12,0)</f>
        <v>-2</v>
      </c>
      <c r="F25" s="38"/>
      <c r="G25" s="47">
        <f>-1319336-72267</f>
        <v>-1391603</v>
      </c>
      <c r="H25" s="38"/>
      <c r="I25" s="47">
        <f>ROUND(G25*100/$G$12,0)</f>
        <v>-3</v>
      </c>
      <c r="K25" s="47">
        <f>S25-C25</f>
        <v>-936652</v>
      </c>
      <c r="L25" s="38"/>
      <c r="M25" s="47">
        <f>ROUND(K25*100/$K$12,0)</f>
        <v>-2</v>
      </c>
      <c r="N25" s="38"/>
      <c r="O25" s="47">
        <f>W25-G25</f>
        <v>-1685806</v>
      </c>
      <c r="P25" s="38"/>
      <c r="Q25" s="47">
        <f>ROUND(O25*100/$O$12,0)</f>
        <v>-3</v>
      </c>
      <c r="S25" s="47">
        <v>-2251373</v>
      </c>
      <c r="T25" s="38"/>
      <c r="U25" s="47">
        <f>ROUND(S25*100/$S$12,0)</f>
        <v>-2</v>
      </c>
      <c r="V25" s="38"/>
      <c r="W25" s="82">
        <v>-3077409</v>
      </c>
      <c r="X25" s="38"/>
      <c r="Y25" s="47">
        <f>ROUND(W25*100/$W$12,0)</f>
        <v>-3</v>
      </c>
    </row>
    <row r="26" spans="1:25" ht="16.5">
      <c r="A26" s="31"/>
      <c r="B26" s="31"/>
      <c r="C26" s="37"/>
      <c r="D26" s="38"/>
      <c r="E26" s="37"/>
      <c r="F26" s="38"/>
      <c r="G26" s="37"/>
      <c r="H26" s="38"/>
      <c r="I26" s="37"/>
      <c r="K26" s="37"/>
      <c r="L26" s="38"/>
      <c r="M26" s="37"/>
      <c r="N26" s="38"/>
      <c r="O26" s="37"/>
      <c r="P26" s="38"/>
      <c r="Q26" s="37"/>
      <c r="S26" s="37"/>
      <c r="T26" s="38"/>
      <c r="U26" s="37"/>
      <c r="V26" s="38"/>
      <c r="W26" s="37"/>
      <c r="X26" s="38"/>
      <c r="Y26" s="37"/>
    </row>
    <row r="27" spans="1:25" ht="16.5">
      <c r="A27" s="36" t="s">
        <v>48</v>
      </c>
      <c r="B27" s="31"/>
      <c r="C27" s="54">
        <f>SUM(C23:C26)</f>
        <v>6418933</v>
      </c>
      <c r="D27" s="38"/>
      <c r="E27" s="41">
        <f>ROUND(C27*100/$C$12,0)</f>
        <v>12</v>
      </c>
      <c r="F27" s="38"/>
      <c r="G27" s="54">
        <f>SUM(G23:G26)</f>
        <v>6304075</v>
      </c>
      <c r="H27" s="38"/>
      <c r="I27" s="41">
        <f>ROUND(G27*100/$G$12,0)</f>
        <v>11</v>
      </c>
      <c r="K27" s="54">
        <f>SUM(K23:K26)</f>
        <v>3829893</v>
      </c>
      <c r="L27" s="38"/>
      <c r="M27" s="41">
        <f>ROUND(K27*100/$K$12,0)</f>
        <v>8</v>
      </c>
      <c r="N27" s="38"/>
      <c r="O27" s="54">
        <f>SUM(O23:O26)</f>
        <v>8175577</v>
      </c>
      <c r="P27" s="38"/>
      <c r="Q27" s="63">
        <f>ROUND(O27*100/$O$12,0)</f>
        <v>15</v>
      </c>
      <c r="S27" s="54">
        <f>SUM(S23:S26)</f>
        <v>10248826</v>
      </c>
      <c r="T27" s="38"/>
      <c r="U27" s="41">
        <f>ROUND(S27*100/$S$12,0)</f>
        <v>10</v>
      </c>
      <c r="V27" s="38"/>
      <c r="W27" s="54">
        <f>SUM(W23:W26)</f>
        <v>14479652</v>
      </c>
      <c r="X27" s="38"/>
      <c r="Y27" s="41">
        <f>ROUND(W27*100/$W$12,0)</f>
        <v>13</v>
      </c>
    </row>
    <row r="28" spans="1:25" ht="16.5">
      <c r="A28" s="36"/>
      <c r="B28" s="31"/>
      <c r="C28" s="52"/>
      <c r="D28" s="38"/>
      <c r="E28" s="53"/>
      <c r="F28" s="38"/>
      <c r="G28" s="52"/>
      <c r="H28" s="38"/>
      <c r="I28" s="53"/>
      <c r="K28" s="52"/>
      <c r="L28" s="38"/>
      <c r="M28" s="53"/>
      <c r="N28" s="38"/>
      <c r="O28" s="52"/>
      <c r="P28" s="38"/>
      <c r="Q28" s="64"/>
      <c r="S28" s="52"/>
      <c r="T28" s="38"/>
      <c r="U28" s="53"/>
      <c r="V28" s="38"/>
      <c r="W28" s="52"/>
      <c r="X28" s="38"/>
      <c r="Y28" s="53"/>
    </row>
    <row r="29" spans="1:25" ht="16.5">
      <c r="A29" s="36" t="s">
        <v>49</v>
      </c>
      <c r="B29" s="31"/>
      <c r="C29" s="52"/>
      <c r="D29" s="38"/>
      <c r="E29" s="53"/>
      <c r="F29" s="38"/>
      <c r="G29" s="52"/>
      <c r="H29" s="38"/>
      <c r="I29" s="53"/>
      <c r="K29" s="52"/>
      <c r="L29" s="38"/>
      <c r="M29" s="53"/>
      <c r="N29" s="38"/>
      <c r="O29" s="52"/>
      <c r="P29" s="38"/>
      <c r="Q29" s="64"/>
      <c r="S29" s="52"/>
      <c r="T29" s="38"/>
      <c r="U29" s="53"/>
      <c r="V29" s="38"/>
      <c r="W29" s="52"/>
      <c r="X29" s="38"/>
      <c r="Y29" s="53"/>
    </row>
    <row r="30" spans="1:25" ht="16.5">
      <c r="A30" s="36" t="s">
        <v>50</v>
      </c>
      <c r="B30" s="31"/>
      <c r="C30" s="54">
        <v>113177</v>
      </c>
      <c r="D30" s="38"/>
      <c r="E30" s="55" t="s">
        <v>52</v>
      </c>
      <c r="F30" s="38"/>
      <c r="G30" s="47">
        <v>1063003</v>
      </c>
      <c r="H30" s="38"/>
      <c r="I30" s="47">
        <f>ROUND(G30*100/$G$12,0)</f>
        <v>2</v>
      </c>
      <c r="K30" s="47">
        <f>S30-C30</f>
        <v>-1917912</v>
      </c>
      <c r="L30" s="38"/>
      <c r="M30" s="47">
        <f>ROUND(K30*100/$K$12,0)</f>
        <v>-4</v>
      </c>
      <c r="N30" s="38"/>
      <c r="O30" s="47">
        <f>W30-G30</f>
        <v>-1269776</v>
      </c>
      <c r="P30" s="38"/>
      <c r="Q30" s="63">
        <f>ROUND(O30*100/$O$12,0)</f>
        <v>-2</v>
      </c>
      <c r="S30" s="47">
        <v>-1804735</v>
      </c>
      <c r="T30" s="38"/>
      <c r="U30" s="47">
        <f>ROUND(S30*100/$S$12,0)</f>
        <v>-2</v>
      </c>
      <c r="V30" s="38"/>
      <c r="W30" s="47">
        <v>-206773</v>
      </c>
      <c r="X30" s="38"/>
      <c r="Y30" s="62">
        <f>ROUND(W30*100/$W$12,0)</f>
        <v>0</v>
      </c>
    </row>
    <row r="31" spans="1:25" ht="16.5">
      <c r="A31" s="36"/>
      <c r="B31" s="31"/>
      <c r="C31" s="52"/>
      <c r="D31" s="38"/>
      <c r="E31" s="53"/>
      <c r="F31" s="38"/>
      <c r="G31" s="52"/>
      <c r="H31" s="38"/>
      <c r="I31" s="53"/>
      <c r="K31" s="52"/>
      <c r="L31" s="38"/>
      <c r="M31" s="53"/>
      <c r="N31" s="38"/>
      <c r="O31" s="52"/>
      <c r="P31" s="38"/>
      <c r="Q31" s="64"/>
      <c r="S31" s="52"/>
      <c r="T31" s="38"/>
      <c r="U31" s="53"/>
      <c r="V31" s="38"/>
      <c r="W31" s="52"/>
      <c r="X31" s="38"/>
      <c r="Y31" s="53"/>
    </row>
    <row r="32" spans="1:25" ht="17.25" thickBot="1">
      <c r="A32" s="36" t="s">
        <v>51</v>
      </c>
      <c r="B32" s="31"/>
      <c r="C32" s="48">
        <f>C27+C30</f>
        <v>6532110</v>
      </c>
      <c r="D32" s="38"/>
      <c r="E32" s="49">
        <f>ROUND(C32*100/$C$12,0)</f>
        <v>12</v>
      </c>
      <c r="F32" s="38"/>
      <c r="G32" s="48">
        <f>G27+G30</f>
        <v>7367078</v>
      </c>
      <c r="H32" s="38"/>
      <c r="I32" s="47">
        <f>ROUND(G32*100/$G$12,0)</f>
        <v>13</v>
      </c>
      <c r="K32" s="48">
        <f>K27+K30</f>
        <v>1911981</v>
      </c>
      <c r="L32" s="38"/>
      <c r="M32" s="49">
        <f>ROUND(K32*100/$K$12,0)</f>
        <v>4</v>
      </c>
      <c r="N32" s="38"/>
      <c r="O32" s="48">
        <f>O27+O30</f>
        <v>6905801</v>
      </c>
      <c r="P32" s="38"/>
      <c r="Q32" s="80">
        <f>ROUND(O32*100/$O$12,0)+1</f>
        <v>13</v>
      </c>
      <c r="S32" s="48">
        <f>S27+S30</f>
        <v>8444091</v>
      </c>
      <c r="T32" s="38"/>
      <c r="U32" s="49">
        <f>ROUND(S32*100/$S$12,0)</f>
        <v>8</v>
      </c>
      <c r="V32" s="38"/>
      <c r="W32" s="48">
        <f>W27+W30</f>
        <v>14272879</v>
      </c>
      <c r="X32" s="38"/>
      <c r="Y32" s="47">
        <f>ROUND(W32*100/$W$12,0)</f>
        <v>13</v>
      </c>
    </row>
    <row r="33" ht="17.25" thickTop="1">
      <c r="A33" s="30"/>
    </row>
    <row r="34" spans="1:25" ht="17.25" customHeight="1" thickBot="1">
      <c r="A34" s="31"/>
      <c r="B34" s="31"/>
      <c r="C34" s="87" t="s">
        <v>53</v>
      </c>
      <c r="D34" s="87"/>
      <c r="E34" s="87"/>
      <c r="F34" s="31"/>
      <c r="G34" s="87" t="s">
        <v>54</v>
      </c>
      <c r="H34" s="87"/>
      <c r="I34" s="87"/>
      <c r="K34" s="87" t="str">
        <f>K6</f>
        <v>102年4月1日至6月30日</v>
      </c>
      <c r="L34" s="87"/>
      <c r="M34" s="87"/>
      <c r="N34" s="31"/>
      <c r="O34" s="87" t="str">
        <f>O6</f>
        <v>101年4月1日至6月30日</v>
      </c>
      <c r="P34" s="87"/>
      <c r="Q34" s="87"/>
      <c r="S34" s="87" t="str">
        <f>S6</f>
        <v>102年1月1日至6月30日</v>
      </c>
      <c r="T34" s="87"/>
      <c r="U34" s="87"/>
      <c r="V34" s="31"/>
      <c r="W34" s="87" t="str">
        <f>W6</f>
        <v>101年1月1日至6月30日</v>
      </c>
      <c r="X34" s="87"/>
      <c r="Y34" s="87"/>
    </row>
    <row r="35" spans="1:25" ht="17.25" thickBot="1">
      <c r="A35" s="31"/>
      <c r="B35" s="31"/>
      <c r="C35" s="50" t="s">
        <v>37</v>
      </c>
      <c r="D35" s="38"/>
      <c r="E35" s="50" t="s">
        <v>38</v>
      </c>
      <c r="F35" s="38"/>
      <c r="G35" s="50" t="s">
        <v>37</v>
      </c>
      <c r="H35" s="38"/>
      <c r="I35" s="50" t="s">
        <v>38</v>
      </c>
      <c r="K35" s="50" t="s">
        <v>37</v>
      </c>
      <c r="L35" s="38"/>
      <c r="M35" s="50" t="s">
        <v>38</v>
      </c>
      <c r="N35" s="38"/>
      <c r="O35" s="50" t="s">
        <v>37</v>
      </c>
      <c r="P35" s="38"/>
      <c r="Q35" s="50" t="s">
        <v>38</v>
      </c>
      <c r="S35" s="50" t="s">
        <v>37</v>
      </c>
      <c r="T35" s="38"/>
      <c r="U35" s="50" t="s">
        <v>38</v>
      </c>
      <c r="V35" s="38"/>
      <c r="W35" s="50" t="s">
        <v>37</v>
      </c>
      <c r="X35" s="38"/>
      <c r="Y35" s="50" t="s">
        <v>38</v>
      </c>
    </row>
    <row r="36" spans="1:25" ht="17.25" thickBot="1">
      <c r="A36" s="36" t="s">
        <v>44</v>
      </c>
      <c r="B36" s="31"/>
      <c r="C36" s="51">
        <v>0.19</v>
      </c>
      <c r="D36" s="38"/>
      <c r="E36" s="51">
        <v>0.16</v>
      </c>
      <c r="F36" s="38"/>
      <c r="G36" s="51">
        <v>0.19</v>
      </c>
      <c r="H36" s="38"/>
      <c r="I36" s="51">
        <v>0.16</v>
      </c>
      <c r="K36" s="51">
        <f>K23/'102Q2資產負債表 -查核 '!U21*10</f>
        <v>0.119163625</v>
      </c>
      <c r="L36" s="38"/>
      <c r="M36" s="51">
        <f>K27/'102Q2資產負債表 -查核 '!U21*10</f>
        <v>0.09574732500000001</v>
      </c>
      <c r="N36" s="38"/>
      <c r="O36" s="51">
        <f>O23/'102Q2資產負債表 -查核 '!U21*10</f>
        <v>0.246534575</v>
      </c>
      <c r="P36" s="38"/>
      <c r="Q36" s="51">
        <f>O27/'102Q2資產負債表 -查核 '!U21*10</f>
        <v>0.204389425</v>
      </c>
      <c r="S36" s="51">
        <f>S23/'102Q2資產負債表 -查核 '!U21*10</f>
        <v>0.312504975</v>
      </c>
      <c r="T36" s="38"/>
      <c r="U36" s="51">
        <f>S27/'102Q2資產負債表 -查核 '!U21*10</f>
        <v>0.25622065</v>
      </c>
      <c r="V36" s="38"/>
      <c r="W36" s="51">
        <f>W23/'102Q2資產負債表 -查核 '!AC21*10</f>
        <v>0.43892652499999996</v>
      </c>
      <c r="X36" s="38"/>
      <c r="Y36" s="51">
        <f>W27/'102Q2資產負債表 -查核 '!AC21*10</f>
        <v>0.3619913</v>
      </c>
    </row>
    <row r="37" spans="1:9" ht="17.25" thickTop="1">
      <c r="A37" s="31"/>
      <c r="B37" s="31"/>
      <c r="C37" s="37"/>
      <c r="D37" s="38"/>
      <c r="E37" s="37"/>
      <c r="F37" s="38"/>
      <c r="G37" s="37"/>
      <c r="H37" s="38"/>
      <c r="I37" s="37"/>
    </row>
    <row r="38" ht="16.5">
      <c r="Q38" s="83"/>
    </row>
    <row r="39" spans="17:23" ht="16.5">
      <c r="Q39" s="83"/>
      <c r="W39" s="78"/>
    </row>
    <row r="40" spans="17:23" ht="16.5">
      <c r="Q40" s="83"/>
      <c r="W40" s="78"/>
    </row>
    <row r="41" spans="17:23" ht="16.5">
      <c r="Q41" s="83"/>
      <c r="W41" s="78"/>
    </row>
    <row r="42" ht="16.5">
      <c r="W42" s="78"/>
    </row>
  </sheetData>
  <sheetProtection/>
  <mergeCells count="16">
    <mergeCell ref="A1:Y1"/>
    <mergeCell ref="A2:Y2"/>
    <mergeCell ref="C34:E34"/>
    <mergeCell ref="G34:I34"/>
    <mergeCell ref="C6:E6"/>
    <mergeCell ref="G6:I6"/>
    <mergeCell ref="K34:M34"/>
    <mergeCell ref="O34:Q34"/>
    <mergeCell ref="S6:U6"/>
    <mergeCell ref="W6:Y6"/>
    <mergeCell ref="S34:U34"/>
    <mergeCell ref="W34:Y34"/>
    <mergeCell ref="A3:Y3"/>
    <mergeCell ref="A4:Y4"/>
    <mergeCell ref="K6:M6"/>
    <mergeCell ref="O6:Q6"/>
  </mergeCells>
  <printOptions/>
  <pageMargins left="0.75" right="0.75" top="1" bottom="1" header="0.5" footer="0.5"/>
  <pageSetup fitToHeight="1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apple</dc:creator>
  <cp:keywords/>
  <dc:description/>
  <cp:lastModifiedBy>hj.lu</cp:lastModifiedBy>
  <cp:lastPrinted>2013-09-06T02:38:41Z</cp:lastPrinted>
  <dcterms:created xsi:type="dcterms:W3CDTF">2013-06-05T07:55:50Z</dcterms:created>
  <dcterms:modified xsi:type="dcterms:W3CDTF">2013-09-06T02:38:44Z</dcterms:modified>
  <cp:category/>
  <cp:version/>
  <cp:contentType/>
  <cp:contentStatus/>
</cp:coreProperties>
</file>